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135" windowWidth="9420" windowHeight="4500" firstSheet="1" activeTab="1"/>
  </bookViews>
  <sheets>
    <sheet name="2014_15 con economia" sheetId="4" r:id="rId1"/>
    <sheet name="2016_17_" sheetId="7" r:id="rId2"/>
  </sheets>
  <definedNames>
    <definedName name="_xlnm.Print_Area" localSheetId="1">'2016_17_'!$A$1:$K$51</definedName>
  </definedNames>
  <calcPr calcId="114210"/>
</workbook>
</file>

<file path=xl/calcChain.xml><?xml version="1.0" encoding="utf-8"?>
<calcChain xmlns="http://schemas.openxmlformats.org/spreadsheetml/2006/main">
  <c r="F10" i="7"/>
  <c r="J51"/>
  <c r="H35"/>
  <c r="G42"/>
  <c r="G44"/>
  <c r="H38"/>
  <c r="H18"/>
  <c r="H26"/>
  <c r="H30"/>
  <c r="H34"/>
  <c r="H42"/>
  <c r="H43"/>
  <c r="H44"/>
  <c r="H32"/>
  <c r="F12"/>
  <c r="F14"/>
  <c r="J18"/>
  <c r="J26"/>
  <c r="J30"/>
  <c r="J34"/>
  <c r="J42"/>
  <c r="J22"/>
  <c r="J23"/>
  <c r="J31"/>
  <c r="J35"/>
  <c r="J39"/>
  <c r="J43"/>
  <c r="J44"/>
  <c r="J19"/>
  <c r="J20"/>
  <c r="J21"/>
  <c r="J24"/>
  <c r="G26"/>
  <c r="H28"/>
  <c r="J28"/>
  <c r="G30"/>
  <c r="J32"/>
  <c r="G34"/>
  <c r="H36"/>
  <c r="J36"/>
  <c r="G38"/>
  <c r="H40"/>
  <c r="J40"/>
  <c r="H49" i="4"/>
  <c r="H45"/>
  <c r="H39"/>
  <c r="H41"/>
  <c r="H35"/>
  <c r="H25"/>
  <c r="H28"/>
  <c r="H31"/>
  <c r="Q31"/>
  <c r="J35"/>
  <c r="R35"/>
  <c r="O33"/>
  <c r="O35"/>
  <c r="M33"/>
  <c r="M35"/>
  <c r="Q35"/>
  <c r="J25"/>
  <c r="J26"/>
  <c r="J27"/>
  <c r="J28"/>
  <c r="J30"/>
  <c r="J31"/>
  <c r="R31"/>
  <c r="O25"/>
  <c r="O28"/>
  <c r="O30"/>
  <c r="O31"/>
  <c r="M25"/>
  <c r="M28"/>
  <c r="M31"/>
  <c r="J38"/>
  <c r="J39"/>
  <c r="O37"/>
  <c r="O38"/>
  <c r="O41"/>
  <c r="M37"/>
  <c r="M41"/>
  <c r="Q37"/>
  <c r="R25"/>
  <c r="Q25"/>
  <c r="S25"/>
  <c r="J47"/>
  <c r="J44"/>
  <c r="J45"/>
  <c r="J48"/>
  <c r="J49"/>
  <c r="J51"/>
  <c r="H52"/>
  <c r="H51"/>
  <c r="E66"/>
  <c r="G66"/>
  <c r="F19"/>
  <c r="F21"/>
  <c r="T27"/>
  <c r="V27"/>
  <c r="S33"/>
  <c r="S37"/>
  <c r="M43"/>
  <c r="O43"/>
  <c r="Q43"/>
  <c r="R43"/>
  <c r="S43"/>
  <c r="O44"/>
  <c r="M45"/>
  <c r="O45"/>
  <c r="Q47"/>
  <c r="R47"/>
  <c r="S47"/>
  <c r="O48"/>
  <c r="M49"/>
  <c r="O49"/>
  <c r="M51"/>
  <c r="O51"/>
  <c r="O53"/>
  <c r="J52"/>
  <c r="M52"/>
  <c r="O52"/>
  <c r="H53"/>
  <c r="J53"/>
  <c r="M53"/>
  <c r="D60"/>
  <c r="D62"/>
  <c r="J60"/>
  <c r="J41"/>
  <c r="R37"/>
  <c r="J59"/>
  <c r="H21" i="7"/>
  <c r="H24"/>
</calcChain>
</file>

<file path=xl/sharedStrings.xml><?xml version="1.0" encoding="utf-8"?>
<sst xmlns="http://schemas.openxmlformats.org/spreadsheetml/2006/main" count="216" uniqueCount="76">
  <si>
    <t xml:space="preserve">Numero punti di erogazione </t>
  </si>
  <si>
    <t>Numero addetti in organico di Diritto: A.T.A.</t>
  </si>
  <si>
    <t>totale docenti</t>
  </si>
  <si>
    <t>totale personale</t>
  </si>
  <si>
    <t>Lordo dipendente</t>
  </si>
  <si>
    <t>Lordo Stato</t>
  </si>
  <si>
    <t>Totale finanziamento</t>
  </si>
  <si>
    <t>-</t>
  </si>
  <si>
    <t>Indennità di Direzione al DSGA</t>
  </si>
  <si>
    <t>Accantonamento indennità direzione sostituto DSGA (parte variabile)</t>
  </si>
  <si>
    <t>=</t>
  </si>
  <si>
    <t>+</t>
  </si>
  <si>
    <t>resti anni precedenti</t>
  </si>
  <si>
    <t>totale da contrattare</t>
  </si>
  <si>
    <t>Art. 5 - Ore eccedenti per la sostituzione di colleghi assenti (art. 30)</t>
  </si>
  <si>
    <t>totale disponibile</t>
  </si>
  <si>
    <t>Distinti saluti</t>
  </si>
  <si>
    <t xml:space="preserve"> Primaria (Comune+sostegno+lingua)</t>
  </si>
  <si>
    <t xml:space="preserve"> Infanzia (Comune+sostegno)</t>
  </si>
  <si>
    <t xml:space="preserve">Numero addetti in organico di Diritto: </t>
  </si>
  <si>
    <t>Secondaria 1° grado (normale+sost.)</t>
  </si>
  <si>
    <t xml:space="preserve">resti anni precedenti </t>
  </si>
  <si>
    <t>scuola</t>
  </si>
  <si>
    <t>C.U.</t>
  </si>
  <si>
    <t xml:space="preserve"> Al Dirigente Scolastico</t>
  </si>
  <si>
    <t>Alle R.S.U.</t>
  </si>
  <si>
    <t>Oggetto:</t>
  </si>
  <si>
    <t>comunico</t>
  </si>
  <si>
    <t>Antonella Pasini</t>
  </si>
  <si>
    <t>ISTITUTO COMPRENSIVO "G. BERTACCHI" - CHIAVENNA</t>
  </si>
  <si>
    <t xml:space="preserve">Visti </t>
  </si>
  <si>
    <t>differenza</t>
  </si>
  <si>
    <t>a.s. 2012/13</t>
  </si>
  <si>
    <t>Lordo dip</t>
  </si>
  <si>
    <t>percentuale</t>
  </si>
  <si>
    <t>TOTALE MOF ECONOMIE</t>
  </si>
  <si>
    <t>IL DSGA</t>
  </si>
  <si>
    <t>comunicazione finanziamenti a.s. 2014/15 per contrattazione di istituto.</t>
  </si>
  <si>
    <t>le disponibilità finanziarie a.s. 2014/15 del FIS, Funzioni Strumentali, Incarichi Specifici ATA,</t>
  </si>
  <si>
    <t>Fondo Istituzione Scolastica (FIS) a.s. 2014/15</t>
  </si>
  <si>
    <t>TOTALE MOF A.S. 2014/15</t>
  </si>
  <si>
    <t xml:space="preserve"> DISPONIBILITA'  A.S. 2014/15</t>
  </si>
  <si>
    <t>Chiavenna, 28 novembre  2014</t>
  </si>
  <si>
    <t>SPESI a.s. 2013/14 docenti</t>
  </si>
  <si>
    <t>SPESI a.s. 2013/14 ata</t>
  </si>
  <si>
    <t xml:space="preserve">economia </t>
  </si>
  <si>
    <t>CENTRO SPORTIVO SCOLASTICO:</t>
  </si>
  <si>
    <t>A.S. 2014/15</t>
  </si>
  <si>
    <t>lordo stato</t>
  </si>
  <si>
    <t xml:space="preserve">a classe </t>
  </si>
  <si>
    <t>lordo dipendente</t>
  </si>
  <si>
    <t>n. classi</t>
  </si>
  <si>
    <t>totale spettante</t>
  </si>
  <si>
    <t>integraz. MOF intesa del 2/10/2014 (incarichi ATA -blocco beneficio economico)</t>
  </si>
  <si>
    <t>A.S. 2013/14</t>
  </si>
  <si>
    <t>i Finanziamenti comunicati dal MIUR in data 7/11/2014</t>
  </si>
  <si>
    <t>ore eccedenti per la sostituzione colleghi assenti, attività complementari di educazione fisica:</t>
  </si>
  <si>
    <t>Funzioni Strumentali a.s. 2014/15</t>
  </si>
  <si>
    <t>Incarichi specifici per il personale ATA a.s. 2014/15</t>
  </si>
  <si>
    <t>Attività complementari di educazione fisica  a.s. 2014/15</t>
  </si>
  <si>
    <t>as.2014/15</t>
  </si>
  <si>
    <t xml:space="preserve">Ore eccedenti per la sostituzione di colleghi assenti </t>
  </si>
  <si>
    <t>Fondo Istituzione Scolastica (FIS)</t>
  </si>
  <si>
    <t xml:space="preserve">Funzioni Strumentali </t>
  </si>
  <si>
    <t xml:space="preserve">Incarichi specifici per il personale ATA </t>
  </si>
  <si>
    <t xml:space="preserve">Attività complementari di educazione fisica  </t>
  </si>
  <si>
    <t>a.s.2016/17</t>
  </si>
  <si>
    <t>n.12 classi</t>
  </si>
  <si>
    <t xml:space="preserve"> DISPONIBILITA'  </t>
  </si>
  <si>
    <t xml:space="preserve">TOTALE MOF </t>
  </si>
  <si>
    <t>ECONOMIA FORTE PROCESSO IMMIGRATORIO</t>
  </si>
  <si>
    <t xml:space="preserve">Budget </t>
  </si>
  <si>
    <t>complessivo a.s. 2016/17 MOF:  FIS, Funzioni Strumentali, Incarichi Specifici ATA,</t>
  </si>
  <si>
    <t>IL Dirigente Scolastico</t>
  </si>
  <si>
    <t>Eliana Giletti</t>
  </si>
  <si>
    <t>Chiavenna,  21 novembre 2016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</si>
</sst>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]\ * #,##0.00_-;\-[$€]\ * #,##0.00_-;_-[$€]\ * &quot;-&quot;??_-;_-@_-"/>
  </numFmts>
  <fonts count="1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</font>
    <font>
      <sz val="6"/>
      <name val="Arial"/>
    </font>
    <font>
      <sz val="7"/>
      <name val="Arial"/>
    </font>
    <font>
      <b/>
      <sz val="8"/>
      <name val="Arial"/>
      <family val="2"/>
    </font>
    <font>
      <sz val="10"/>
      <color indexed="10"/>
      <name val="Arial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Alignment="1" applyProtection="1">
      <alignment horizontal="center"/>
      <protection hidden="1"/>
    </xf>
    <xf numFmtId="0" fontId="4" fillId="0" borderId="4" xfId="0" applyFont="1" applyBorder="1" applyAlignment="1">
      <alignment horizontal="left"/>
    </xf>
    <xf numFmtId="0" fontId="0" fillId="0" borderId="12" xfId="0" applyBorder="1" applyProtection="1"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4" fillId="0" borderId="12" xfId="0" applyFont="1" applyBorder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0" fillId="0" borderId="14" xfId="0" applyBorder="1" applyProtection="1">
      <protection hidden="1"/>
    </xf>
    <xf numFmtId="44" fontId="3" fillId="0" borderId="0" xfId="0" applyNumberFormat="1" applyFont="1" applyFill="1" applyBorder="1" applyProtection="1"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44" fontId="3" fillId="0" borderId="0" xfId="0" applyNumberFormat="1" applyFont="1" applyBorder="1" applyProtection="1">
      <protection hidden="1"/>
    </xf>
    <xf numFmtId="44" fontId="3" fillId="0" borderId="7" xfId="0" applyNumberFormat="1" applyFont="1" applyBorder="1" applyProtection="1"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right"/>
      <protection hidden="1"/>
    </xf>
    <xf numFmtId="44" fontId="2" fillId="0" borderId="15" xfId="0" applyNumberFormat="1" applyFont="1" applyBorder="1" applyProtection="1">
      <protection hidden="1"/>
    </xf>
    <xf numFmtId="49" fontId="6" fillId="0" borderId="14" xfId="0" applyNumberFormat="1" applyFont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/>
      <protection hidden="1"/>
    </xf>
    <xf numFmtId="44" fontId="0" fillId="0" borderId="1" xfId="0" applyNumberFormat="1" applyBorder="1" applyProtection="1">
      <protection hidden="1"/>
    </xf>
    <xf numFmtId="44" fontId="3" fillId="0" borderId="1" xfId="0" applyNumberFormat="1" applyFont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44" fontId="3" fillId="0" borderId="7" xfId="0" applyNumberFormat="1" applyFont="1" applyBorder="1" applyAlignment="1" applyProtection="1">
      <alignment horizontal="center"/>
      <protection hidden="1"/>
    </xf>
    <xf numFmtId="44" fontId="2" fillId="0" borderId="15" xfId="0" applyNumberFormat="1" applyFont="1" applyBorder="1" applyAlignment="1" applyProtection="1">
      <alignment horizontal="center"/>
      <protection hidden="1"/>
    </xf>
    <xf numFmtId="0" fontId="0" fillId="0" borderId="7" xfId="0" applyFill="1" applyBorder="1" applyAlignment="1" applyProtection="1">
      <alignment horizontal="center"/>
      <protection hidden="1"/>
    </xf>
    <xf numFmtId="0" fontId="0" fillId="0" borderId="9" xfId="0" applyFill="1" applyBorder="1" applyAlignment="1" applyProtection="1">
      <alignment horizontal="center"/>
      <protection hidden="1"/>
    </xf>
    <xf numFmtId="49" fontId="6" fillId="0" borderId="1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right"/>
      <protection hidden="1"/>
    </xf>
    <xf numFmtId="44" fontId="3" fillId="0" borderId="1" xfId="0" applyNumberFormat="1" applyFont="1" applyBorder="1" applyAlignment="1" applyProtection="1">
      <alignment horizontal="center"/>
      <protection hidden="1"/>
    </xf>
    <xf numFmtId="44" fontId="3" fillId="0" borderId="0" xfId="0" applyNumberFormat="1" applyFont="1" applyBorder="1" applyAlignment="1" applyProtection="1">
      <alignment horizontal="center"/>
      <protection hidden="1"/>
    </xf>
    <xf numFmtId="44" fontId="2" fillId="0" borderId="7" xfId="0" applyNumberFormat="1" applyFont="1" applyBorder="1" applyAlignment="1" applyProtection="1">
      <alignment horizontal="center"/>
      <protection hidden="1"/>
    </xf>
    <xf numFmtId="49" fontId="6" fillId="0" borderId="9" xfId="0" applyNumberFormat="1" applyFont="1" applyBorder="1" applyProtection="1">
      <protection hidden="1"/>
    </xf>
    <xf numFmtId="49" fontId="6" fillId="0" borderId="7" xfId="0" applyNumberFormat="1" applyFont="1" applyBorder="1" applyAlignment="1" applyProtection="1">
      <alignment horizontal="center"/>
      <protection hidden="1"/>
    </xf>
    <xf numFmtId="44" fontId="2" fillId="0" borderId="13" xfId="0" applyNumberFormat="1" applyFon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Alignment="1">
      <alignment horizontal="center"/>
    </xf>
    <xf numFmtId="49" fontId="6" fillId="0" borderId="18" xfId="0" applyNumberFormat="1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Fill="1" applyAlignment="1" applyProtection="1">
      <protection hidden="1"/>
    </xf>
    <xf numFmtId="0" fontId="0" fillId="0" borderId="19" xfId="0" applyBorder="1" applyProtection="1">
      <protection hidden="1"/>
    </xf>
    <xf numFmtId="44" fontId="0" fillId="0" borderId="10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44" fontId="2" fillId="0" borderId="20" xfId="0" applyNumberFormat="1" applyFont="1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44" fontId="0" fillId="0" borderId="19" xfId="0" applyNumberFormat="1" applyBorder="1" applyProtection="1">
      <protection hidden="1"/>
    </xf>
    <xf numFmtId="44" fontId="2" fillId="0" borderId="10" xfId="0" applyNumberFormat="1" applyFont="1" applyBorder="1" applyProtection="1">
      <protection hidden="1"/>
    </xf>
    <xf numFmtId="44" fontId="0" fillId="0" borderId="21" xfId="0" applyNumberFormat="1" applyBorder="1" applyProtection="1">
      <protection hidden="1"/>
    </xf>
    <xf numFmtId="0" fontId="0" fillId="0" borderId="22" xfId="0" applyBorder="1" applyProtection="1">
      <protection hidden="1"/>
    </xf>
    <xf numFmtId="44" fontId="2" fillId="0" borderId="21" xfId="0" applyNumberFormat="1" applyFont="1" applyBorder="1" applyProtection="1">
      <protection hidden="1"/>
    </xf>
    <xf numFmtId="0" fontId="7" fillId="0" borderId="9" xfId="0" applyFont="1" applyBorder="1" applyAlignment="1" applyProtection="1">
      <alignment horizontal="right"/>
      <protection hidden="1"/>
    </xf>
    <xf numFmtId="44" fontId="0" fillId="0" borderId="0" xfId="0" applyNumberFormat="1"/>
    <xf numFmtId="44" fontId="2" fillId="0" borderId="0" xfId="0" applyNumberFormat="1" applyFont="1" applyBorder="1" applyProtection="1">
      <protection hidden="1"/>
    </xf>
    <xf numFmtId="49" fontId="6" fillId="0" borderId="0" xfId="0" applyNumberFormat="1" applyFont="1" applyBorder="1" applyProtection="1">
      <protection hidden="1"/>
    </xf>
    <xf numFmtId="44" fontId="2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Alignment="1" applyProtection="1">
      <protection hidden="1"/>
    </xf>
    <xf numFmtId="0" fontId="0" fillId="0" borderId="0" xfId="0" applyAlignment="1">
      <alignment horizontal="center"/>
    </xf>
    <xf numFmtId="44" fontId="0" fillId="0" borderId="16" xfId="0" applyNumberFormat="1" applyBorder="1" applyProtection="1">
      <protection hidden="1"/>
    </xf>
    <xf numFmtId="44" fontId="3" fillId="0" borderId="12" xfId="0" applyNumberFormat="1" applyFont="1" applyBorder="1" applyProtection="1">
      <protection hidden="1"/>
    </xf>
    <xf numFmtId="44" fontId="0" fillId="0" borderId="0" xfId="0" applyNumberFormat="1" applyBorder="1" applyProtection="1">
      <protection hidden="1"/>
    </xf>
    <xf numFmtId="44" fontId="0" fillId="0" borderId="12" xfId="0" applyNumberFormat="1" applyBorder="1" applyProtection="1">
      <protection hidden="1"/>
    </xf>
    <xf numFmtId="44" fontId="3" fillId="0" borderId="12" xfId="0" applyNumberFormat="1" applyFont="1" applyBorder="1" applyAlignment="1" applyProtection="1">
      <alignment horizontal="center"/>
      <protection hidden="1"/>
    </xf>
    <xf numFmtId="44" fontId="3" fillId="0" borderId="12" xfId="0" applyNumberFormat="1" applyFont="1" applyFill="1" applyBorder="1" applyProtection="1">
      <protection hidden="1"/>
    </xf>
    <xf numFmtId="0" fontId="4" fillId="0" borderId="4" xfId="0" applyFont="1" applyBorder="1" applyAlignment="1" applyProtection="1">
      <alignment horizontal="center"/>
      <protection hidden="1"/>
    </xf>
    <xf numFmtId="44" fontId="0" fillId="0" borderId="10" xfId="0" applyNumberFormat="1" applyFill="1" applyBorder="1" applyProtection="1">
      <protection hidden="1"/>
    </xf>
    <xf numFmtId="0" fontId="0" fillId="0" borderId="14" xfId="0" applyFill="1" applyBorder="1" applyProtection="1">
      <protection hidden="1"/>
    </xf>
    <xf numFmtId="44" fontId="0" fillId="0" borderId="6" xfId="0" applyNumberFormat="1" applyFill="1" applyBorder="1" applyProtection="1">
      <protection hidden="1"/>
    </xf>
    <xf numFmtId="44" fontId="0" fillId="0" borderId="7" xfId="0" applyNumberFormat="1" applyFill="1" applyBorder="1" applyProtection="1">
      <protection hidden="1"/>
    </xf>
    <xf numFmtId="44" fontId="2" fillId="0" borderId="19" xfId="0" applyNumberFormat="1" applyFont="1" applyBorder="1" applyProtection="1">
      <protection hidden="1"/>
    </xf>
    <xf numFmtId="49" fontId="2" fillId="0" borderId="2" xfId="0" quotePrefix="1" applyNumberFormat="1" applyFont="1" applyBorder="1" applyProtection="1">
      <protection hidden="1"/>
    </xf>
    <xf numFmtId="44" fontId="2" fillId="0" borderId="6" xfId="0" applyNumberFormat="1" applyFont="1" applyBorder="1" applyProtection="1">
      <protection hidden="1"/>
    </xf>
    <xf numFmtId="49" fontId="2" fillId="0" borderId="14" xfId="0" quotePrefix="1" applyNumberFormat="1" applyFont="1" applyBorder="1" applyProtection="1">
      <protection hidden="1"/>
    </xf>
    <xf numFmtId="44" fontId="2" fillId="0" borderId="23" xfId="0" applyNumberFormat="1" applyFont="1" applyBorder="1" applyProtection="1">
      <protection hidden="1"/>
    </xf>
    <xf numFmtId="44" fontId="2" fillId="0" borderId="19" xfId="0" applyNumberFormat="1" applyFont="1" applyBorder="1" applyAlignment="1" applyProtection="1">
      <alignment horizontal="center"/>
      <protection hidden="1"/>
    </xf>
    <xf numFmtId="44" fontId="2" fillId="0" borderId="6" xfId="0" applyNumberFormat="1" applyFont="1" applyBorder="1" applyAlignment="1" applyProtection="1">
      <alignment horizontal="center"/>
      <protection hidden="1"/>
    </xf>
    <xf numFmtId="44" fontId="2" fillId="0" borderId="23" xfId="0" applyNumberFormat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protection hidden="1"/>
    </xf>
    <xf numFmtId="0" fontId="0" fillId="0" borderId="15" xfId="0" applyFill="1" applyBorder="1" applyAlignment="1" applyProtection="1">
      <protection hidden="1"/>
    </xf>
    <xf numFmtId="0" fontId="0" fillId="0" borderId="24" xfId="0" applyFill="1" applyBorder="1" applyAlignment="1" applyProtection="1">
      <protection hidden="1"/>
    </xf>
    <xf numFmtId="0" fontId="0" fillId="0" borderId="20" xfId="0" applyFill="1" applyBorder="1" applyAlignment="1" applyProtection="1">
      <protection hidden="1"/>
    </xf>
    <xf numFmtId="0" fontId="2" fillId="0" borderId="19" xfId="0" applyFont="1" applyBorder="1" applyProtection="1">
      <protection hidden="1"/>
    </xf>
    <xf numFmtId="0" fontId="3" fillId="0" borderId="10" xfId="0" applyFont="1" applyBorder="1" applyAlignment="1" applyProtection="1">
      <alignment horizontal="left"/>
      <protection hidden="1"/>
    </xf>
    <xf numFmtId="0" fontId="5" fillId="0" borderId="10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0" fillId="0" borderId="0" xfId="0" applyBorder="1"/>
    <xf numFmtId="0" fontId="7" fillId="0" borderId="19" xfId="0" applyFont="1" applyBorder="1" applyProtection="1">
      <protection hidden="1"/>
    </xf>
    <xf numFmtId="44" fontId="0" fillId="2" borderId="10" xfId="0" applyNumberFormat="1" applyFill="1" applyBorder="1" applyProtection="1">
      <protection hidden="1"/>
    </xf>
    <xf numFmtId="44" fontId="0" fillId="2" borderId="6" xfId="0" applyNumberFormat="1" applyFill="1" applyBorder="1" applyProtection="1">
      <protection hidden="1"/>
    </xf>
    <xf numFmtId="0" fontId="0" fillId="0" borderId="2" xfId="0" applyFill="1" applyBorder="1" applyAlignment="1" applyProtection="1">
      <alignment horizontal="left"/>
      <protection hidden="1"/>
    </xf>
    <xf numFmtId="0" fontId="0" fillId="0" borderId="14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0" fillId="0" borderId="15" xfId="0" applyBorder="1" applyAlignment="1">
      <alignment horizontal="left"/>
    </xf>
    <xf numFmtId="44" fontId="3" fillId="0" borderId="6" xfId="0" applyNumberFormat="1" applyFont="1" applyBorder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43" fontId="0" fillId="0" borderId="8" xfId="0" applyNumberFormat="1" applyBorder="1"/>
    <xf numFmtId="43" fontId="1" fillId="0" borderId="0" xfId="2"/>
    <xf numFmtId="43" fontId="1" fillId="0" borderId="3" xfId="2" applyBorder="1"/>
    <xf numFmtId="43" fontId="1" fillId="0" borderId="2" xfId="2" applyBorder="1"/>
    <xf numFmtId="43" fontId="1" fillId="0" borderId="9" xfId="2" applyBorder="1"/>
    <xf numFmtId="43" fontId="0" fillId="0" borderId="0" xfId="2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14" xfId="0" applyBorder="1"/>
    <xf numFmtId="0" fontId="0" fillId="0" borderId="0" xfId="0" applyBorder="1" applyAlignment="1">
      <alignment horizontal="center"/>
    </xf>
    <xf numFmtId="49" fontId="6" fillId="0" borderId="7" xfId="0" applyNumberFormat="1" applyFont="1" applyBorder="1" applyProtection="1">
      <protection hidden="1"/>
    </xf>
    <xf numFmtId="44" fontId="3" fillId="0" borderId="19" xfId="0" applyNumberFormat="1" applyFont="1" applyBorder="1" applyProtection="1">
      <protection hidden="1"/>
    </xf>
    <xf numFmtId="44" fontId="2" fillId="0" borderId="20" xfId="0" applyNumberFormat="1" applyFont="1" applyBorder="1" applyAlignment="1" applyProtection="1">
      <alignment horizontal="center"/>
      <protection hidden="1"/>
    </xf>
    <xf numFmtId="44" fontId="2" fillId="0" borderId="16" xfId="0" applyNumberFormat="1" applyFont="1" applyBorder="1" applyAlignment="1" applyProtection="1">
      <alignment horizontal="center"/>
      <protection hidden="1"/>
    </xf>
    <xf numFmtId="44" fontId="0" fillId="0" borderId="19" xfId="0" applyNumberFormat="1" applyFill="1" applyBorder="1" applyProtection="1">
      <protection hidden="1"/>
    </xf>
    <xf numFmtId="0" fontId="2" fillId="0" borderId="19" xfId="0" applyFont="1" applyBorder="1"/>
    <xf numFmtId="0" fontId="2" fillId="0" borderId="1" xfId="0" applyFont="1" applyBorder="1"/>
    <xf numFmtId="0" fontId="2" fillId="0" borderId="13" xfId="0" applyFont="1" applyBorder="1" applyProtection="1">
      <protection hidden="1"/>
    </xf>
    <xf numFmtId="44" fontId="0" fillId="0" borderId="7" xfId="0" applyNumberFormat="1" applyBorder="1" applyProtection="1">
      <protection hidden="1"/>
    </xf>
    <xf numFmtId="44" fontId="0" fillId="0" borderId="25" xfId="0" applyNumberFormat="1" applyBorder="1" applyProtection="1">
      <protection hidden="1"/>
    </xf>
    <xf numFmtId="0" fontId="7" fillId="0" borderId="14" xfId="0" applyFont="1" applyBorder="1" applyAlignment="1" applyProtection="1">
      <alignment horizontal="right"/>
      <protection hidden="1"/>
    </xf>
    <xf numFmtId="44" fontId="0" fillId="0" borderId="0" xfId="0" applyNumberFormat="1" applyProtection="1">
      <protection hidden="1"/>
    </xf>
    <xf numFmtId="43" fontId="8" fillId="0" borderId="0" xfId="2" applyFont="1"/>
    <xf numFmtId="43" fontId="0" fillId="0" borderId="0" xfId="2" applyFont="1"/>
    <xf numFmtId="43" fontId="0" fillId="0" borderId="23" xfId="2" applyFont="1" applyBorder="1"/>
    <xf numFmtId="43" fontId="0" fillId="0" borderId="17" xfId="2" applyFont="1" applyBorder="1"/>
    <xf numFmtId="0" fontId="0" fillId="2" borderId="1" xfId="0" applyFill="1" applyBorder="1" applyProtection="1">
      <protection hidden="1"/>
    </xf>
    <xf numFmtId="0" fontId="7" fillId="2" borderId="1" xfId="0" applyFont="1" applyFill="1" applyBorder="1" applyAlignment="1" applyProtection="1">
      <alignment horizontal="right"/>
      <protection hidden="1"/>
    </xf>
    <xf numFmtId="0" fontId="3" fillId="0" borderId="16" xfId="0" applyFont="1" applyBorder="1" applyProtection="1">
      <protection hidden="1"/>
    </xf>
    <xf numFmtId="0" fontId="0" fillId="0" borderId="21" xfId="0" applyBorder="1" applyProtection="1">
      <protection hidden="1"/>
    </xf>
    <xf numFmtId="44" fontId="2" fillId="0" borderId="21" xfId="0" applyNumberFormat="1" applyFont="1" applyBorder="1" applyAlignment="1" applyProtection="1">
      <alignment horizontal="center"/>
      <protection hidden="1"/>
    </xf>
    <xf numFmtId="44" fontId="12" fillId="0" borderId="10" xfId="0" applyNumberFormat="1" applyFon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1" xfId="0" applyFill="1" applyBorder="1" applyAlignment="1" applyProtection="1">
      <alignment horizontal="center"/>
      <protection hidden="1"/>
    </xf>
    <xf numFmtId="0" fontId="0" fillId="0" borderId="2" xfId="0" applyBorder="1" applyAlignment="1"/>
    <xf numFmtId="0" fontId="0" fillId="0" borderId="0" xfId="0" applyFill="1" applyBorder="1" applyProtection="1">
      <protection hidden="1"/>
    </xf>
    <xf numFmtId="44" fontId="3" fillId="0" borderId="7" xfId="0" applyNumberFormat="1" applyFont="1" applyFill="1" applyBorder="1" applyProtection="1">
      <protection hidden="1"/>
    </xf>
    <xf numFmtId="0" fontId="13" fillId="0" borderId="4" xfId="0" applyFont="1" applyBorder="1" applyAlignment="1"/>
    <xf numFmtId="0" fontId="0" fillId="0" borderId="12" xfId="0" applyBorder="1" applyAlignment="1" applyProtection="1">
      <protection hidden="1"/>
    </xf>
    <xf numFmtId="44" fontId="0" fillId="0" borderId="16" xfId="0" applyNumberFormat="1" applyBorder="1"/>
    <xf numFmtId="0" fontId="0" fillId="0" borderId="12" xfId="0" applyBorder="1"/>
    <xf numFmtId="44" fontId="3" fillId="0" borderId="8" xfId="0" applyNumberFormat="1" applyFont="1" applyBorder="1" applyProtection="1">
      <protection hidden="1"/>
    </xf>
    <xf numFmtId="0" fontId="0" fillId="0" borderId="1" xfId="0" applyFill="1" applyBorder="1" applyProtection="1">
      <protection hidden="1"/>
    </xf>
    <xf numFmtId="0" fontId="0" fillId="0" borderId="8" xfId="0" applyFill="1" applyBorder="1" applyAlignment="1" applyProtection="1">
      <alignment horizontal="center"/>
      <protection hidden="1"/>
    </xf>
    <xf numFmtId="0" fontId="0" fillId="0" borderId="17" xfId="0" applyFill="1" applyBorder="1" applyAlignment="1">
      <alignment horizontal="center"/>
    </xf>
    <xf numFmtId="0" fontId="7" fillId="0" borderId="19" xfId="0" applyFont="1" applyFill="1" applyBorder="1" applyProtection="1">
      <protection hidden="1"/>
    </xf>
    <xf numFmtId="0" fontId="11" fillId="0" borderId="1" xfId="0" applyFont="1" applyFill="1" applyBorder="1" applyProtection="1">
      <protection hidden="1"/>
    </xf>
    <xf numFmtId="0" fontId="7" fillId="0" borderId="2" xfId="0" applyFont="1" applyFill="1" applyBorder="1" applyAlignment="1" applyProtection="1">
      <alignment horizontal="right"/>
      <protection hidden="1"/>
    </xf>
    <xf numFmtId="0" fontId="0" fillId="0" borderId="2" xfId="0" applyFill="1" applyBorder="1" applyProtection="1">
      <protection hidden="1"/>
    </xf>
    <xf numFmtId="0" fontId="0" fillId="0" borderId="10" xfId="0" applyFill="1" applyBorder="1" applyProtection="1">
      <protection hidden="1"/>
    </xf>
    <xf numFmtId="49" fontId="6" fillId="0" borderId="0" xfId="0" applyNumberFormat="1" applyFont="1" applyFill="1" applyBorder="1" applyAlignment="1" applyProtection="1">
      <alignment horizontal="center"/>
      <protection hidden="1"/>
    </xf>
    <xf numFmtId="0" fontId="7" fillId="0" borderId="14" xfId="0" applyFont="1" applyFill="1" applyBorder="1" applyAlignment="1" applyProtection="1">
      <alignment horizontal="right"/>
      <protection hidden="1"/>
    </xf>
    <xf numFmtId="44" fontId="2" fillId="0" borderId="0" xfId="0" applyNumberFormat="1" applyFont="1" applyFill="1" applyBorder="1" applyProtection="1">
      <protection hidden="1"/>
    </xf>
    <xf numFmtId="49" fontId="6" fillId="0" borderId="14" xfId="0" applyNumberFormat="1" applyFont="1" applyFill="1" applyBorder="1" applyProtection="1">
      <protection hidden="1"/>
    </xf>
    <xf numFmtId="44" fontId="2" fillId="0" borderId="20" xfId="0" applyNumberFormat="1" applyFont="1" applyFill="1" applyBorder="1" applyAlignment="1" applyProtection="1">
      <alignment horizontal="center"/>
      <protection hidden="1"/>
    </xf>
    <xf numFmtId="0" fontId="0" fillId="0" borderId="6" xfId="0" applyFill="1" applyBorder="1" applyProtection="1">
      <protection hidden="1"/>
    </xf>
    <xf numFmtId="0" fontId="0" fillId="0" borderId="7" xfId="0" applyFill="1" applyBorder="1" applyProtection="1">
      <protection hidden="1"/>
    </xf>
    <xf numFmtId="49" fontId="6" fillId="0" borderId="7" xfId="0" applyNumberFormat="1" applyFont="1" applyFill="1" applyBorder="1" applyAlignment="1" applyProtection="1">
      <alignment horizontal="center"/>
      <protection hidden="1"/>
    </xf>
    <xf numFmtId="0" fontId="7" fillId="0" borderId="9" xfId="0" applyFont="1" applyFill="1" applyBorder="1" applyAlignment="1" applyProtection="1">
      <alignment horizontal="right"/>
      <protection hidden="1"/>
    </xf>
    <xf numFmtId="44" fontId="2" fillId="0" borderId="25" xfId="0" applyNumberFormat="1" applyFont="1" applyFill="1" applyBorder="1" applyProtection="1">
      <protection hidden="1"/>
    </xf>
    <xf numFmtId="49" fontId="6" fillId="0" borderId="9" xfId="0" applyNumberFormat="1" applyFont="1" applyFill="1" applyBorder="1" applyProtection="1">
      <protection hidden="1"/>
    </xf>
    <xf numFmtId="44" fontId="2" fillId="0" borderId="16" xfId="0" applyNumberFormat="1" applyFont="1" applyFill="1" applyBorder="1" applyAlignment="1" applyProtection="1">
      <alignment horizontal="center"/>
      <protection hidden="1"/>
    </xf>
    <xf numFmtId="0" fontId="2" fillId="0" borderId="19" xfId="0" applyFont="1" applyFill="1" applyBorder="1" applyProtection="1">
      <protection hidden="1"/>
    </xf>
    <xf numFmtId="44" fontId="1" fillId="0" borderId="7" xfId="0" applyNumberFormat="1" applyFont="1" applyFill="1" applyBorder="1" applyProtection="1">
      <protection hidden="1"/>
    </xf>
    <xf numFmtId="0" fontId="1" fillId="0" borderId="14" xfId="0" applyFont="1" applyFill="1" applyBorder="1" applyProtection="1">
      <protection hidden="1"/>
    </xf>
    <xf numFmtId="44" fontId="1" fillId="0" borderId="6" xfId="0" applyNumberFormat="1" applyFont="1" applyFill="1" applyBorder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43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14" xfId="0" applyFont="1" applyBorder="1" applyAlignment="1" applyProtection="1">
      <alignment horizontal="right"/>
      <protection hidden="1"/>
    </xf>
    <xf numFmtId="0" fontId="0" fillId="0" borderId="19" xfId="0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6" xfId="0" applyBorder="1" applyAlignment="1" applyProtection="1">
      <alignment horizontal="right"/>
      <protection hidden="1"/>
    </xf>
    <xf numFmtId="0" fontId="0" fillId="0" borderId="7" xfId="0" applyBorder="1" applyAlignment="1" applyProtection="1">
      <alignment horizontal="right"/>
      <protection hidden="1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0" fillId="0" borderId="9" xfId="0" applyBorder="1" applyAlignment="1" applyProtection="1">
      <alignment horizontal="right"/>
      <protection hidden="1"/>
    </xf>
  </cellXfs>
  <cellStyles count="3">
    <cellStyle name="Euro" xfId="1"/>
    <cellStyle name="Migliaia" xfId="2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7"/>
  <sheetViews>
    <sheetView workbookViewId="0">
      <selection activeCell="F14" sqref="F14:F21"/>
    </sheetView>
  </sheetViews>
  <sheetFormatPr defaultRowHeight="12.75"/>
  <cols>
    <col min="4" max="4" width="10.140625" customWidth="1"/>
    <col min="5" max="5" width="9.7109375" customWidth="1"/>
    <col min="8" max="8" width="12.85546875" customWidth="1"/>
    <col min="9" max="9" width="3.7109375" customWidth="1"/>
    <col min="10" max="10" width="14" customWidth="1"/>
    <col min="11" max="11" width="3.7109375" customWidth="1"/>
    <col min="13" max="13" width="14.140625" customWidth="1"/>
    <col min="14" max="14" width="3.28515625" customWidth="1"/>
    <col min="15" max="15" width="14.5703125" customWidth="1"/>
    <col min="16" max="16" width="3.28515625" customWidth="1"/>
    <col min="17" max="17" width="10.85546875" customWidth="1"/>
    <col min="18" max="18" width="11.85546875" customWidth="1"/>
    <col min="19" max="19" width="11.28515625" customWidth="1"/>
    <col min="20" max="20" width="11" customWidth="1"/>
  </cols>
  <sheetData>
    <row r="1" spans="1:11" ht="21" customHeight="1">
      <c r="A1" s="186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>
      <c r="A2" s="7" t="s">
        <v>42</v>
      </c>
      <c r="B2" s="50"/>
      <c r="C2" s="50"/>
      <c r="D2" s="50"/>
      <c r="E2" s="50"/>
      <c r="F2" s="50"/>
      <c r="I2" s="50"/>
      <c r="J2" s="50"/>
      <c r="K2" s="1"/>
    </row>
    <row r="3" spans="1:11">
      <c r="A3" s="50"/>
      <c r="B3" s="50"/>
      <c r="C3" s="50"/>
      <c r="D3" s="50"/>
      <c r="E3" s="50"/>
      <c r="F3" s="51"/>
      <c r="G3" s="68" t="s">
        <v>24</v>
      </c>
      <c r="H3" s="68"/>
      <c r="I3" s="50"/>
      <c r="J3" s="50"/>
      <c r="K3" s="1"/>
    </row>
    <row r="4" spans="1:11">
      <c r="A4" s="50"/>
      <c r="B4" s="50"/>
      <c r="C4" s="50"/>
      <c r="D4" s="50"/>
      <c r="E4" s="50"/>
      <c r="F4" s="50"/>
      <c r="G4" s="68" t="s">
        <v>25</v>
      </c>
      <c r="H4" s="68"/>
      <c r="I4" s="50"/>
      <c r="J4" s="50"/>
      <c r="K4" s="1"/>
    </row>
    <row r="5" spans="1:11">
      <c r="A5" s="50"/>
      <c r="B5" s="50"/>
      <c r="C5" s="50"/>
      <c r="D5" s="50"/>
      <c r="E5" s="50"/>
      <c r="F5" s="50"/>
      <c r="G5" s="50"/>
      <c r="H5" s="50"/>
      <c r="I5" s="50"/>
      <c r="J5" s="50"/>
      <c r="K5" s="1"/>
    </row>
    <row r="6" spans="1:11">
      <c r="A6" s="68" t="s">
        <v>26</v>
      </c>
      <c r="B6" s="68" t="s">
        <v>37</v>
      </c>
      <c r="C6" s="68"/>
      <c r="D6" s="68"/>
      <c r="E6" s="68"/>
      <c r="F6" s="68"/>
      <c r="G6" s="68"/>
      <c r="H6" s="68"/>
      <c r="I6" s="50"/>
      <c r="J6" s="50"/>
      <c r="K6" s="1"/>
    </row>
    <row r="7" spans="1:11">
      <c r="A7" s="68"/>
      <c r="B7" s="68"/>
      <c r="C7" s="68"/>
      <c r="D7" s="68"/>
      <c r="E7" s="68"/>
      <c r="F7" s="68"/>
      <c r="G7" s="68"/>
      <c r="H7" s="68"/>
      <c r="I7" s="50"/>
      <c r="J7" s="50"/>
      <c r="K7" s="1"/>
    </row>
    <row r="8" spans="1:11">
      <c r="A8" s="68" t="s">
        <v>30</v>
      </c>
      <c r="B8" s="68" t="s">
        <v>55</v>
      </c>
      <c r="C8" s="68"/>
      <c r="D8" s="68"/>
      <c r="E8" s="68"/>
      <c r="F8" s="68"/>
      <c r="G8" s="69"/>
      <c r="H8" s="69"/>
      <c r="I8" s="52"/>
      <c r="J8" s="50"/>
      <c r="K8" s="1"/>
    </row>
    <row r="9" spans="1:11">
      <c r="A9" s="68"/>
      <c r="B9" s="68"/>
      <c r="C9" s="68"/>
      <c r="D9" s="68"/>
      <c r="E9" s="68"/>
      <c r="F9" s="68"/>
      <c r="G9" s="69"/>
      <c r="H9" s="69"/>
      <c r="I9" s="52"/>
      <c r="J9" s="50"/>
      <c r="K9" s="1"/>
    </row>
    <row r="10" spans="1:11">
      <c r="A10" s="68" t="s">
        <v>27</v>
      </c>
      <c r="B10" s="1" t="s">
        <v>38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 t="s">
        <v>56</v>
      </c>
      <c r="C11" s="1"/>
      <c r="D11" s="1"/>
      <c r="E11" s="1"/>
      <c r="F11" s="1"/>
      <c r="G11" s="1"/>
      <c r="H11" s="1"/>
      <c r="I11" s="1"/>
      <c r="J11" s="1"/>
      <c r="K11" s="1"/>
    </row>
    <row r="14" spans="1:11">
      <c r="A14" s="47" t="s">
        <v>0</v>
      </c>
      <c r="B14" s="46"/>
      <c r="C14" s="46"/>
      <c r="D14" s="46"/>
      <c r="E14" s="46"/>
      <c r="F14" s="5">
        <v>12</v>
      </c>
    </row>
    <row r="15" spans="1:11">
      <c r="A15" s="4" t="s">
        <v>19</v>
      </c>
      <c r="B15" s="2"/>
      <c r="C15" s="2"/>
      <c r="D15" s="2"/>
      <c r="E15" s="2"/>
      <c r="F15" s="2"/>
    </row>
    <row r="16" spans="1:11">
      <c r="A16" s="6" t="s">
        <v>18</v>
      </c>
      <c r="B16" s="7"/>
      <c r="C16" s="7"/>
      <c r="D16" s="7"/>
      <c r="E16" s="7"/>
      <c r="F16" s="106">
        <v>20</v>
      </c>
    </row>
    <row r="17" spans="1:22">
      <c r="A17" s="6" t="s">
        <v>17</v>
      </c>
      <c r="B17" s="7"/>
      <c r="C17" s="7"/>
      <c r="D17" s="7"/>
      <c r="E17" s="7"/>
      <c r="F17" s="106">
        <v>35</v>
      </c>
    </row>
    <row r="18" spans="1:22" ht="13.5" thickBot="1">
      <c r="A18" s="6" t="s">
        <v>20</v>
      </c>
      <c r="B18" s="7"/>
      <c r="C18" s="7"/>
      <c r="D18" s="7"/>
      <c r="E18" s="7"/>
      <c r="F18" s="13">
        <v>14</v>
      </c>
    </row>
    <row r="19" spans="1:22" ht="13.5" thickTop="1">
      <c r="A19" s="12"/>
      <c r="B19" s="7"/>
      <c r="C19" s="7"/>
      <c r="D19" s="7" t="s">
        <v>2</v>
      </c>
      <c r="E19" s="7"/>
      <c r="F19" s="10">
        <f>SUM(F16:F18)</f>
        <v>69</v>
      </c>
    </row>
    <row r="20" spans="1:22" ht="13.5" thickBot="1">
      <c r="A20" s="8" t="s">
        <v>1</v>
      </c>
      <c r="B20" s="9"/>
      <c r="C20" s="9"/>
      <c r="D20" s="9"/>
      <c r="E20" s="9"/>
      <c r="F20" s="13">
        <v>22</v>
      </c>
    </row>
    <row r="21" spans="1:22" ht="14.25" thickTop="1" thickBot="1">
      <c r="D21" s="107" t="s">
        <v>3</v>
      </c>
      <c r="E21" s="107"/>
      <c r="F21" s="48">
        <f>SUM(F19:F20)</f>
        <v>91</v>
      </c>
      <c r="M21" s="186" t="s">
        <v>54</v>
      </c>
      <c r="N21" s="186"/>
      <c r="O21" s="186"/>
      <c r="Q21" s="186" t="s">
        <v>31</v>
      </c>
      <c r="R21" s="186"/>
      <c r="T21" s="186" t="s">
        <v>32</v>
      </c>
      <c r="U21" s="186"/>
      <c r="V21" s="186"/>
    </row>
    <row r="22" spans="1:22" ht="13.5" thickTop="1"/>
    <row r="23" spans="1:22">
      <c r="A23" s="1"/>
      <c r="B23" s="1"/>
      <c r="C23" s="1"/>
      <c r="D23" s="1"/>
      <c r="E23" s="1"/>
      <c r="F23" s="1"/>
      <c r="G23" s="1"/>
      <c r="H23" s="14" t="s">
        <v>4</v>
      </c>
      <c r="I23" s="15"/>
      <c r="J23" s="16" t="s">
        <v>5</v>
      </c>
      <c r="K23" s="17"/>
      <c r="M23" s="14" t="s">
        <v>4</v>
      </c>
      <c r="N23" s="15"/>
      <c r="O23" s="16" t="s">
        <v>5</v>
      </c>
      <c r="P23" s="17"/>
      <c r="Q23" s="14" t="s">
        <v>33</v>
      </c>
      <c r="R23" s="77" t="s">
        <v>5</v>
      </c>
      <c r="S23" s="70" t="s">
        <v>34</v>
      </c>
      <c r="T23" s="14" t="s">
        <v>4</v>
      </c>
      <c r="U23" s="15"/>
      <c r="V23" s="16" t="s">
        <v>5</v>
      </c>
    </row>
    <row r="24" spans="1:22">
      <c r="A24" s="94" t="s">
        <v>39</v>
      </c>
      <c r="B24" s="2"/>
      <c r="C24" s="2"/>
      <c r="D24" s="143"/>
      <c r="E24" s="143"/>
      <c r="F24" s="2"/>
      <c r="G24" s="2"/>
      <c r="H24" s="53"/>
      <c r="I24" s="3"/>
      <c r="J24" s="2"/>
      <c r="K24" s="3"/>
      <c r="M24" s="53"/>
      <c r="N24" s="3"/>
      <c r="O24" s="2"/>
      <c r="P24" s="3"/>
    </row>
    <row r="25" spans="1:22">
      <c r="A25" s="95" t="s">
        <v>6</v>
      </c>
      <c r="B25" s="7"/>
      <c r="C25" s="7"/>
      <c r="D25" s="7"/>
      <c r="E25" s="7"/>
      <c r="F25" s="7"/>
      <c r="G25" s="18"/>
      <c r="H25" s="54">
        <f>15631.82+31263.64</f>
        <v>46895.46</v>
      </c>
      <c r="I25" s="19" t="s">
        <v>7</v>
      </c>
      <c r="J25" s="20">
        <f>20743.43+41486.85</f>
        <v>62230.28</v>
      </c>
      <c r="K25" s="19" t="s">
        <v>7</v>
      </c>
      <c r="M25" s="54">
        <f>11168.05+22336.1</f>
        <v>33504.149999999994</v>
      </c>
      <c r="N25" s="19" t="s">
        <v>7</v>
      </c>
      <c r="O25" s="20">
        <f>14820+29640.01</f>
        <v>44460.009999999995</v>
      </c>
      <c r="P25" s="19" t="s">
        <v>7</v>
      </c>
      <c r="Q25" s="139">
        <f>+H25-M25</f>
        <v>13391.310000000005</v>
      </c>
      <c r="R25" s="140">
        <f>+J25-O25</f>
        <v>17770.270000000004</v>
      </c>
      <c r="S25" s="116">
        <f>H25*100/T25</f>
        <v>76.990436500874395</v>
      </c>
      <c r="T25" s="71">
        <v>60910.76</v>
      </c>
      <c r="U25" s="15"/>
      <c r="V25" s="76">
        <v>80828.58</v>
      </c>
    </row>
    <row r="26" spans="1:22">
      <c r="A26" s="12" t="s">
        <v>8</v>
      </c>
      <c r="B26" s="7"/>
      <c r="C26" s="7"/>
      <c r="D26" s="7"/>
      <c r="E26" s="7"/>
      <c r="F26" s="7"/>
      <c r="G26" s="18"/>
      <c r="H26" s="101">
        <v>3480</v>
      </c>
      <c r="I26" s="79" t="s">
        <v>7</v>
      </c>
      <c r="J26" s="23">
        <f>ROUND((H26*132.7%),2)</f>
        <v>4617.96</v>
      </c>
      <c r="K26" s="19" t="s">
        <v>7</v>
      </c>
      <c r="M26" s="78">
        <v>3600</v>
      </c>
      <c r="N26" s="79" t="s">
        <v>7</v>
      </c>
      <c r="O26" s="20">
        <v>4777.2</v>
      </c>
      <c r="P26" s="19" t="s">
        <v>7</v>
      </c>
      <c r="Q26" s="140"/>
      <c r="R26" s="140"/>
    </row>
    <row r="27" spans="1:22">
      <c r="A27" s="96" t="s">
        <v>9</v>
      </c>
      <c r="B27" s="7"/>
      <c r="C27" s="7"/>
      <c r="D27" s="7"/>
      <c r="E27" s="7"/>
      <c r="F27" s="7"/>
      <c r="G27" s="7"/>
      <c r="H27" s="102">
        <v>889.7</v>
      </c>
      <c r="I27" s="79" t="s">
        <v>7</v>
      </c>
      <c r="J27" s="108">
        <f>ROUND((H27*132.7%),2)</f>
        <v>1180.6300000000001</v>
      </c>
      <c r="K27" s="19" t="s">
        <v>7</v>
      </c>
      <c r="M27" s="80">
        <v>889.7</v>
      </c>
      <c r="N27" s="79" t="s">
        <v>7</v>
      </c>
      <c r="O27" s="81">
        <v>1180.6300000000001</v>
      </c>
      <c r="P27" s="19" t="s">
        <v>7</v>
      </c>
      <c r="Q27" s="140"/>
      <c r="R27" s="140"/>
      <c r="T27" s="64">
        <f>SUM(H26:H27)</f>
        <v>4369.7</v>
      </c>
      <c r="V27" s="64">
        <f>SUM(J26:J27)</f>
        <v>5798.59</v>
      </c>
    </row>
    <row r="28" spans="1:22">
      <c r="A28" s="188"/>
      <c r="B28" s="189"/>
      <c r="C28" s="189"/>
      <c r="D28" s="189"/>
      <c r="E28" s="189"/>
      <c r="F28" s="189"/>
      <c r="G28" s="190"/>
      <c r="H28" s="54">
        <f>+H25-H26-H27</f>
        <v>42525.760000000002</v>
      </c>
      <c r="I28" s="19" t="s">
        <v>11</v>
      </c>
      <c r="J28" s="23">
        <f>+J25-J26-J27</f>
        <v>56431.69</v>
      </c>
      <c r="K28" s="19" t="s">
        <v>11</v>
      </c>
      <c r="M28" s="54">
        <f>+M25-M26-M27</f>
        <v>29014.449999999993</v>
      </c>
      <c r="N28" s="19" t="s">
        <v>11</v>
      </c>
      <c r="O28" s="23">
        <f>+O25-O26-O27</f>
        <v>38502.18</v>
      </c>
      <c r="P28" s="19" t="s">
        <v>11</v>
      </c>
      <c r="Q28" s="140"/>
      <c r="R28" s="140"/>
    </row>
    <row r="29" spans="1:22">
      <c r="A29" s="97" t="s">
        <v>21</v>
      </c>
      <c r="B29" s="7"/>
      <c r="C29" s="7" t="s">
        <v>22</v>
      </c>
      <c r="D29" s="7"/>
      <c r="E29" s="7"/>
      <c r="F29" s="7"/>
      <c r="G29" s="22"/>
      <c r="H29" s="54">
        <v>0</v>
      </c>
      <c r="I29" s="19"/>
      <c r="J29" s="23">
        <v>0</v>
      </c>
      <c r="K29" s="19"/>
      <c r="M29" s="54">
        <v>0</v>
      </c>
      <c r="N29" s="19"/>
      <c r="O29" s="23">
        <v>0</v>
      </c>
      <c r="P29" s="19"/>
      <c r="Q29" s="140"/>
      <c r="R29" s="140"/>
    </row>
    <row r="30" spans="1:22">
      <c r="A30" s="12" t="s">
        <v>12</v>
      </c>
      <c r="B30" s="7"/>
      <c r="C30" s="7" t="s">
        <v>23</v>
      </c>
      <c r="D30" s="7"/>
      <c r="E30" s="7"/>
      <c r="F30" s="7"/>
      <c r="G30" s="22"/>
      <c r="H30" s="55">
        <v>11554.04</v>
      </c>
      <c r="I30" s="19" t="s">
        <v>10</v>
      </c>
      <c r="J30" s="24">
        <f>ROUND((H30*132.7%),2)</f>
        <v>15332.21</v>
      </c>
      <c r="K30" s="19" t="s">
        <v>10</v>
      </c>
      <c r="M30" s="55">
        <v>23257.03</v>
      </c>
      <c r="N30" s="19" t="s">
        <v>10</v>
      </c>
      <c r="O30" s="24">
        <f>ROUND((M30*132.7%),2)</f>
        <v>30862.080000000002</v>
      </c>
      <c r="P30" s="19" t="s">
        <v>10</v>
      </c>
      <c r="Q30" s="140"/>
      <c r="R30" s="140"/>
    </row>
    <row r="31" spans="1:22" ht="13.5" thickBot="1">
      <c r="A31" s="98"/>
      <c r="B31" s="7"/>
      <c r="C31" s="7"/>
      <c r="D31" s="7"/>
      <c r="E31" s="21"/>
      <c r="F31" s="99"/>
      <c r="G31" s="26" t="s">
        <v>13</v>
      </c>
      <c r="H31" s="56">
        <f>SUM(H28:H30)</f>
        <v>54079.8</v>
      </c>
      <c r="I31" s="49"/>
      <c r="J31" s="27">
        <f>SUM(J28:J30)</f>
        <v>71763.899999999994</v>
      </c>
      <c r="K31" s="28"/>
      <c r="M31" s="56">
        <f>SUM(M28:M30)</f>
        <v>52271.479999999996</v>
      </c>
      <c r="N31" s="49"/>
      <c r="O31" s="27">
        <f>SUM(O28:O30)</f>
        <v>69364.260000000009</v>
      </c>
      <c r="P31" s="28"/>
      <c r="Q31" s="141">
        <f>+H31-M31</f>
        <v>1808.320000000007</v>
      </c>
      <c r="R31" s="142">
        <f>+J31-O31</f>
        <v>2399.6399999999849</v>
      </c>
    </row>
    <row r="32" spans="1:22" ht="13.5" thickTop="1">
      <c r="A32" s="8"/>
      <c r="B32" s="9"/>
      <c r="C32" s="9"/>
      <c r="D32" s="9"/>
      <c r="E32" s="9"/>
      <c r="F32" s="9"/>
      <c r="G32" s="9"/>
      <c r="H32" s="57"/>
      <c r="I32" s="11"/>
      <c r="J32" s="29"/>
      <c r="K32" s="11"/>
      <c r="M32" s="57"/>
      <c r="N32" s="11"/>
      <c r="O32" s="29"/>
      <c r="P32" s="11"/>
      <c r="Q32" s="140"/>
      <c r="R32" s="140"/>
    </row>
    <row r="33" spans="1:22">
      <c r="A33" s="94" t="s">
        <v>57</v>
      </c>
      <c r="B33" s="2"/>
      <c r="C33" s="143"/>
      <c r="D33" s="2"/>
      <c r="E33" s="2"/>
      <c r="F33" s="2"/>
      <c r="G33" s="30"/>
      <c r="H33" s="58">
        <v>3591.63</v>
      </c>
      <c r="I33" s="3" t="s">
        <v>11</v>
      </c>
      <c r="J33" s="32">
        <v>4766.1000000000004</v>
      </c>
      <c r="K33" s="3" t="s">
        <v>11</v>
      </c>
      <c r="M33" s="58">
        <f>1164.1+2328.18</f>
        <v>3492.2799999999997</v>
      </c>
      <c r="N33" s="3" t="s">
        <v>11</v>
      </c>
      <c r="O33" s="32">
        <f>1544.75+3089.49</f>
        <v>4634.24</v>
      </c>
      <c r="P33" s="3" t="s">
        <v>11</v>
      </c>
      <c r="Q33" s="140"/>
      <c r="R33" s="140"/>
      <c r="S33" s="116">
        <f>H33*100/T33</f>
        <v>49.757490368190716</v>
      </c>
      <c r="T33" s="71">
        <v>7218.27</v>
      </c>
      <c r="U33" s="15"/>
      <c r="V33" s="72">
        <v>9578.64</v>
      </c>
    </row>
    <row r="34" spans="1:22">
      <c r="A34" s="12" t="s">
        <v>12</v>
      </c>
      <c r="B34" s="7"/>
      <c r="C34" s="7" t="s">
        <v>23</v>
      </c>
      <c r="D34" s="7"/>
      <c r="E34" s="7"/>
      <c r="F34" s="7"/>
      <c r="G34" s="33"/>
      <c r="H34" s="55">
        <v>0</v>
      </c>
      <c r="I34" s="19" t="s">
        <v>10</v>
      </c>
      <c r="J34" s="34">
        <v>0</v>
      </c>
      <c r="K34" s="19" t="s">
        <v>10</v>
      </c>
      <c r="M34" s="55">
        <v>0</v>
      </c>
      <c r="N34" s="19" t="s">
        <v>10</v>
      </c>
      <c r="O34" s="34">
        <v>0</v>
      </c>
      <c r="P34" s="19" t="s">
        <v>10</v>
      </c>
      <c r="Q34" s="140"/>
      <c r="R34" s="140"/>
    </row>
    <row r="35" spans="1:22" ht="13.5" thickBot="1">
      <c r="A35" s="12"/>
      <c r="B35" s="7"/>
      <c r="C35" s="7"/>
      <c r="D35" s="7"/>
      <c r="E35" s="25"/>
      <c r="F35" s="7"/>
      <c r="G35" s="26" t="s">
        <v>13</v>
      </c>
      <c r="H35" s="59">
        <f>SUM(H33:H34)</f>
        <v>3591.63</v>
      </c>
      <c r="I35" s="28"/>
      <c r="J35" s="35">
        <f>SUM(J33:J34)</f>
        <v>4766.1000000000004</v>
      </c>
      <c r="K35" s="28"/>
      <c r="M35" s="59">
        <f>SUM(M33:M34)</f>
        <v>3492.2799999999997</v>
      </c>
      <c r="N35" s="28"/>
      <c r="O35" s="35">
        <f>SUM(O33:O34)</f>
        <v>4634.24</v>
      </c>
      <c r="P35" s="28"/>
      <c r="Q35" s="141">
        <f>+H35-M35</f>
        <v>99.350000000000364</v>
      </c>
      <c r="R35" s="142">
        <f>+J35-O35</f>
        <v>131.86000000000058</v>
      </c>
    </row>
    <row r="36" spans="1:22" ht="13.5" thickTop="1">
      <c r="A36" s="8"/>
      <c r="B36" s="9"/>
      <c r="C36" s="9"/>
      <c r="D36" s="9"/>
      <c r="E36" s="9"/>
      <c r="F36" s="9"/>
      <c r="G36" s="36"/>
      <c r="H36" s="60"/>
      <c r="I36" s="37"/>
      <c r="J36" s="36"/>
      <c r="K36" s="37"/>
      <c r="M36" s="60"/>
      <c r="N36" s="37"/>
      <c r="O36" s="36"/>
      <c r="P36" s="37"/>
      <c r="Q36" s="140"/>
      <c r="R36" s="140"/>
    </row>
    <row r="37" spans="1:22" ht="13.5" thickBot="1">
      <c r="A37" s="94" t="s">
        <v>58</v>
      </c>
      <c r="B37" s="2"/>
      <c r="C37" s="2"/>
      <c r="D37" s="2"/>
      <c r="E37" s="143"/>
      <c r="F37" s="2"/>
      <c r="G37" s="103"/>
      <c r="H37" s="31">
        <v>2296.0700000000002</v>
      </c>
      <c r="I37" s="3" t="s">
        <v>11</v>
      </c>
      <c r="J37" s="31">
        <v>3046.89</v>
      </c>
      <c r="K37" s="3" t="s">
        <v>11</v>
      </c>
      <c r="M37" s="58">
        <f>522.23+1044.46</f>
        <v>1566.69</v>
      </c>
      <c r="N37" s="3" t="s">
        <v>11</v>
      </c>
      <c r="O37" s="31">
        <f>693+1386</f>
        <v>2079</v>
      </c>
      <c r="P37" s="3" t="s">
        <v>11</v>
      </c>
      <c r="Q37" s="141">
        <f>+H39-M41</f>
        <v>-1153.9299999999998</v>
      </c>
      <c r="R37" s="142">
        <f>+J39-O41</f>
        <v>-1531.2600000000002</v>
      </c>
      <c r="S37" s="116">
        <f>H37*100/T37</f>
        <v>69.781089779631003</v>
      </c>
      <c r="T37" s="71">
        <v>3290.39</v>
      </c>
      <c r="U37" s="15"/>
      <c r="V37" s="74">
        <v>4366.34</v>
      </c>
    </row>
    <row r="38" spans="1:22" ht="13.5" thickTop="1">
      <c r="A38" s="12" t="s">
        <v>12</v>
      </c>
      <c r="B38" s="7"/>
      <c r="C38" s="7" t="s">
        <v>23</v>
      </c>
      <c r="D38" s="7"/>
      <c r="E38" s="7"/>
      <c r="F38" s="7"/>
      <c r="G38" s="104"/>
      <c r="H38" s="135">
        <v>25.01</v>
      </c>
      <c r="I38" s="19" t="s">
        <v>10</v>
      </c>
      <c r="J38" s="108">
        <f>ROUND((H38*132.7%),2)</f>
        <v>33.19</v>
      </c>
      <c r="K38" s="19" t="s">
        <v>10</v>
      </c>
      <c r="M38" s="55">
        <v>1908.32</v>
      </c>
      <c r="N38" s="19" t="s">
        <v>10</v>
      </c>
      <c r="O38" s="24">
        <f>ROUND((M38*132.7%),2)</f>
        <v>2532.34</v>
      </c>
      <c r="P38" s="19" t="s">
        <v>10</v>
      </c>
      <c r="Q38" s="140"/>
      <c r="R38" s="140"/>
      <c r="T38" s="73"/>
      <c r="U38" s="7"/>
      <c r="V38" s="41"/>
    </row>
    <row r="39" spans="1:22">
      <c r="A39" s="12"/>
      <c r="B39" s="7"/>
      <c r="C39" s="7"/>
      <c r="D39" s="7"/>
      <c r="E39" s="7"/>
      <c r="G39" s="125"/>
      <c r="H39" s="65">
        <f>SUM(H37:H38)</f>
        <v>2321.0800000000004</v>
      </c>
      <c r="I39" s="19"/>
      <c r="J39" s="65">
        <f>SUM(J37:J38)</f>
        <v>3080.08</v>
      </c>
      <c r="K39" s="19"/>
      <c r="M39" s="54"/>
      <c r="N39" s="19"/>
      <c r="O39" s="23"/>
      <c r="P39" s="19"/>
      <c r="Q39" s="140"/>
      <c r="R39" s="140"/>
      <c r="T39" s="73"/>
      <c r="U39" s="7"/>
      <c r="V39" s="41"/>
    </row>
    <row r="40" spans="1:22">
      <c r="A40" s="96" t="s">
        <v>53</v>
      </c>
      <c r="B40" s="7"/>
      <c r="C40" s="7"/>
      <c r="D40" s="7"/>
      <c r="E40" s="7"/>
      <c r="F40" s="7"/>
      <c r="G40" s="104"/>
      <c r="H40" s="135">
        <v>681.85</v>
      </c>
      <c r="I40" s="19"/>
      <c r="J40" s="73">
        <v>904.81</v>
      </c>
      <c r="K40" s="19"/>
      <c r="M40" s="54"/>
      <c r="N40" s="19"/>
      <c r="O40" s="23"/>
      <c r="P40" s="19"/>
      <c r="Q40" s="140"/>
      <c r="R40" s="140"/>
      <c r="T40" s="73"/>
      <c r="U40" s="7"/>
      <c r="V40" s="41"/>
    </row>
    <row r="41" spans="1:22" ht="13.5" thickBot="1">
      <c r="A41" s="12"/>
      <c r="B41" s="7"/>
      <c r="C41" s="7"/>
      <c r="D41" s="7"/>
      <c r="E41" s="25"/>
      <c r="G41" s="137" t="s">
        <v>13</v>
      </c>
      <c r="H41" s="65">
        <f>SUM(H39:H40)</f>
        <v>3002.9300000000003</v>
      </c>
      <c r="I41" s="28"/>
      <c r="J41" s="35">
        <f>SUM(J39:J40)</f>
        <v>3984.89</v>
      </c>
      <c r="K41" s="28"/>
      <c r="M41" s="59">
        <f>SUM(M37:M38)</f>
        <v>3475.01</v>
      </c>
      <c r="N41" s="28"/>
      <c r="O41" s="35">
        <f>SUM(O37:O38)</f>
        <v>4611.34</v>
      </c>
      <c r="P41" s="28"/>
      <c r="Q41" s="140"/>
      <c r="R41" s="140"/>
      <c r="T41" s="65"/>
      <c r="U41" s="66"/>
      <c r="V41" s="67"/>
    </row>
    <row r="42" spans="1:22" ht="13.5" thickTop="1">
      <c r="A42" s="8"/>
      <c r="B42" s="9"/>
      <c r="C42" s="9"/>
      <c r="D42" s="9"/>
      <c r="E42" s="9"/>
      <c r="F42" s="9"/>
      <c r="G42" s="37"/>
      <c r="H42" s="136"/>
      <c r="I42" s="37"/>
      <c r="J42" s="36"/>
      <c r="K42" s="37"/>
      <c r="M42" s="60"/>
      <c r="N42" s="37"/>
      <c r="O42" s="36"/>
      <c r="P42" s="37"/>
      <c r="Q42" s="140"/>
      <c r="R42" s="140"/>
    </row>
    <row r="43" spans="1:22">
      <c r="A43" s="100" t="s">
        <v>14</v>
      </c>
      <c r="B43" s="2"/>
      <c r="C43" s="2"/>
      <c r="D43" s="2"/>
      <c r="E43" s="38"/>
      <c r="F43" s="2"/>
      <c r="G43" s="144" t="s">
        <v>60</v>
      </c>
      <c r="H43" s="58">
        <v>1830.99</v>
      </c>
      <c r="I43" s="3" t="s">
        <v>11</v>
      </c>
      <c r="J43" s="40">
        <v>2429.73</v>
      </c>
      <c r="K43" s="3" t="s">
        <v>11</v>
      </c>
      <c r="M43" s="58">
        <f>675.14+1350.28</f>
        <v>2025.42</v>
      </c>
      <c r="N43" s="3" t="s">
        <v>11</v>
      </c>
      <c r="O43" s="40">
        <f>895.91+1791.82</f>
        <v>2687.73</v>
      </c>
      <c r="P43" s="3" t="s">
        <v>11</v>
      </c>
      <c r="Q43" s="140">
        <f>+H43-T43</f>
        <v>-294.37000000000012</v>
      </c>
      <c r="R43" s="140">
        <f>+J43-V43</f>
        <v>-390.61999999999989</v>
      </c>
      <c r="S43" s="116">
        <f>H43*100/T43</f>
        <v>86.149640531486426</v>
      </c>
      <c r="T43" s="71">
        <v>2125.36</v>
      </c>
      <c r="U43" s="15"/>
      <c r="V43" s="75">
        <v>2820.35</v>
      </c>
    </row>
    <row r="44" spans="1:22">
      <c r="A44" s="12" t="s">
        <v>12</v>
      </c>
      <c r="B44" s="7"/>
      <c r="C44" s="7" t="s">
        <v>23</v>
      </c>
      <c r="D44" s="7"/>
      <c r="E44" s="25"/>
      <c r="F44" s="7"/>
      <c r="G44" s="26"/>
      <c r="H44" s="55">
        <v>3253.26</v>
      </c>
      <c r="I44" s="19" t="s">
        <v>10</v>
      </c>
      <c r="J44" s="24">
        <f>ROUND((H44*132.7%),2)</f>
        <v>4317.08</v>
      </c>
      <c r="K44" s="19" t="s">
        <v>10</v>
      </c>
      <c r="M44" s="55">
        <v>1552.92</v>
      </c>
      <c r="N44" s="19" t="s">
        <v>10</v>
      </c>
      <c r="O44" s="24">
        <f>ROUND((M44*132.7%),2)</f>
        <v>2060.7199999999998</v>
      </c>
      <c r="P44" s="19" t="s">
        <v>10</v>
      </c>
      <c r="Q44" s="140"/>
      <c r="R44" s="140"/>
      <c r="T44" s="73"/>
      <c r="U44" s="7"/>
      <c r="V44" s="41"/>
    </row>
    <row r="45" spans="1:22" ht="13.5" thickBot="1">
      <c r="A45" s="98"/>
      <c r="B45" s="7"/>
      <c r="C45" s="7"/>
      <c r="D45" s="7"/>
      <c r="E45" s="25"/>
      <c r="F45" s="7"/>
      <c r="G45" s="26" t="s">
        <v>13</v>
      </c>
      <c r="H45" s="59">
        <f>SUM(H43:H44)</f>
        <v>5084.25</v>
      </c>
      <c r="I45" s="28"/>
      <c r="J45" s="35">
        <f>SUM(J43:J44)</f>
        <v>6746.8099999999995</v>
      </c>
      <c r="K45" s="28"/>
      <c r="M45" s="59">
        <f>SUM(M43:M44)</f>
        <v>3578.34</v>
      </c>
      <c r="N45" s="28"/>
      <c r="O45" s="35">
        <f>SUM(O43:O44)</f>
        <v>4748.45</v>
      </c>
      <c r="P45" s="28"/>
      <c r="Q45" s="140"/>
      <c r="R45" s="140"/>
      <c r="T45" s="65"/>
      <c r="U45" s="66"/>
      <c r="V45" s="67"/>
    </row>
    <row r="46" spans="1:22" ht="13.5" thickTop="1">
      <c r="A46" s="98"/>
      <c r="B46" s="7"/>
      <c r="C46" s="7"/>
      <c r="D46" s="7"/>
      <c r="E46" s="25"/>
      <c r="F46" s="7"/>
      <c r="G46" s="26"/>
      <c r="H46" s="61"/>
      <c r="I46" s="28"/>
      <c r="J46" s="67"/>
      <c r="K46" s="28"/>
      <c r="M46" s="61"/>
      <c r="N46" s="28"/>
      <c r="O46" s="42"/>
      <c r="P46" s="43"/>
      <c r="Q46" s="140"/>
      <c r="R46" s="140"/>
    </row>
    <row r="47" spans="1:22">
      <c r="A47" s="100" t="s">
        <v>59</v>
      </c>
      <c r="B47" s="2"/>
      <c r="C47" s="2"/>
      <c r="D47" s="2"/>
      <c r="E47" s="143"/>
      <c r="F47" s="2"/>
      <c r="G47" s="30"/>
      <c r="H47" s="131">
        <v>569.5</v>
      </c>
      <c r="I47" s="2" t="s">
        <v>11</v>
      </c>
      <c r="J47" s="128">
        <f>ROUND((H47*132.7%),2)-0.03</f>
        <v>755.7</v>
      </c>
      <c r="K47" s="3" t="s">
        <v>11</v>
      </c>
      <c r="M47" s="58">
        <v>802.11</v>
      </c>
      <c r="N47" s="3" t="s">
        <v>11</v>
      </c>
      <c r="O47" s="31">
        <v>1064.4000000000001</v>
      </c>
      <c r="P47" s="3" t="s">
        <v>11</v>
      </c>
      <c r="Q47" s="140">
        <f>+H47-T47</f>
        <v>-1213.21</v>
      </c>
      <c r="R47" s="140">
        <f>+J47-V47</f>
        <v>-1609.9599999999998</v>
      </c>
      <c r="S47" s="116">
        <f>H47*100/T47</f>
        <v>31.945745522266662</v>
      </c>
      <c r="T47" s="71">
        <v>1782.71</v>
      </c>
      <c r="U47" s="15"/>
      <c r="V47" s="74">
        <v>2365.66</v>
      </c>
    </row>
    <row r="48" spans="1:22">
      <c r="A48" s="12" t="s">
        <v>12</v>
      </c>
      <c r="B48" s="7"/>
      <c r="C48" s="7" t="s">
        <v>23</v>
      </c>
      <c r="D48" s="7"/>
      <c r="E48" s="7"/>
      <c r="F48" s="7"/>
      <c r="G48" s="33"/>
      <c r="H48" s="80">
        <v>1311.09</v>
      </c>
      <c r="I48" s="7" t="s">
        <v>10</v>
      </c>
      <c r="J48" s="108">
        <f>ROUND((H48*132.7%),2)</f>
        <v>1739.82</v>
      </c>
      <c r="K48" s="19" t="s">
        <v>10</v>
      </c>
      <c r="M48" s="55">
        <v>1577.01</v>
      </c>
      <c r="N48" s="19" t="s">
        <v>10</v>
      </c>
      <c r="O48" s="24">
        <f>ROUND((M48*132.7%),2)</f>
        <v>2092.69</v>
      </c>
      <c r="P48" s="19" t="s">
        <v>10</v>
      </c>
      <c r="Q48" s="140"/>
      <c r="R48" s="140"/>
      <c r="T48" s="73"/>
      <c r="U48" s="7"/>
      <c r="V48" s="41"/>
    </row>
    <row r="49" spans="1:22" ht="13.5" thickBot="1">
      <c r="A49" s="12"/>
      <c r="B49" s="7"/>
      <c r="C49" s="7"/>
      <c r="D49" s="7"/>
      <c r="E49" s="25"/>
      <c r="F49" s="7"/>
      <c r="G49" s="26" t="s">
        <v>15</v>
      </c>
      <c r="H49" s="59">
        <f>SUM(H47:H48)</f>
        <v>1880.59</v>
      </c>
      <c r="I49" s="66"/>
      <c r="J49" s="129">
        <f>SUM(J47:J48)</f>
        <v>2495.52</v>
      </c>
      <c r="K49" s="28"/>
      <c r="M49" s="59">
        <f>SUM(M47:M48)</f>
        <v>2379.12</v>
      </c>
      <c r="N49" s="28"/>
      <c r="O49" s="35">
        <f>SUM(O47:O48)</f>
        <v>3157.09</v>
      </c>
      <c r="P49" s="28"/>
      <c r="Q49" s="140"/>
      <c r="R49" s="140"/>
      <c r="T49" s="65"/>
      <c r="U49" s="66"/>
      <c r="V49" s="67"/>
    </row>
    <row r="50" spans="1:22" ht="13.5" thickTop="1">
      <c r="A50" s="8"/>
      <c r="B50" s="9"/>
      <c r="C50" s="9"/>
      <c r="D50" s="9"/>
      <c r="E50" s="44"/>
      <c r="F50" s="9"/>
      <c r="G50" s="63"/>
      <c r="H50" s="62"/>
      <c r="I50" s="127"/>
      <c r="J50" s="130"/>
      <c r="K50" s="43"/>
      <c r="M50" s="62"/>
      <c r="N50" s="43"/>
      <c r="O50" s="45"/>
      <c r="P50" s="43"/>
      <c r="Q50" s="140"/>
      <c r="R50" s="140"/>
    </row>
    <row r="51" spans="1:22">
      <c r="A51" s="191" t="s">
        <v>40</v>
      </c>
      <c r="B51" s="192"/>
      <c r="C51" s="192"/>
      <c r="D51" s="192"/>
      <c r="E51" s="192"/>
      <c r="F51" s="192"/>
      <c r="G51" s="192"/>
      <c r="H51" s="82">
        <f>+H25+H33+H37+H40+H43+H47</f>
        <v>55865.499999999993</v>
      </c>
      <c r="I51" s="83" t="s">
        <v>11</v>
      </c>
      <c r="J51" s="82">
        <f>+J25+J33+J37+J40+J43+J47</f>
        <v>74133.509999999995</v>
      </c>
      <c r="K51" s="83" t="s">
        <v>11</v>
      </c>
      <c r="M51" s="82">
        <f>+M25+M33+M37+M43+M47</f>
        <v>41390.649999999994</v>
      </c>
      <c r="N51" s="83" t="s">
        <v>11</v>
      </c>
      <c r="O51" s="87">
        <f>+O25+O33+O37+O43+O47</f>
        <v>54925.38</v>
      </c>
      <c r="P51" s="83" t="s">
        <v>11</v>
      </c>
      <c r="Q51" s="140"/>
      <c r="R51" s="140"/>
    </row>
    <row r="52" spans="1:22">
      <c r="A52" s="193" t="s">
        <v>35</v>
      </c>
      <c r="B52" s="194"/>
      <c r="C52" s="194"/>
      <c r="D52" s="194"/>
      <c r="E52" s="194"/>
      <c r="F52" s="194"/>
      <c r="G52" s="194"/>
      <c r="H52" s="84">
        <f>+H30+H34+H38+H44+H48</f>
        <v>16143.400000000001</v>
      </c>
      <c r="I52" s="85" t="s">
        <v>10</v>
      </c>
      <c r="J52" s="88">
        <f>+J30+J34+J38+J44++J48</f>
        <v>21422.3</v>
      </c>
      <c r="K52" s="85" t="s">
        <v>10</v>
      </c>
      <c r="M52" s="84">
        <f>+M30+M34+M38+M44+M48</f>
        <v>28295.279999999995</v>
      </c>
      <c r="N52" s="85" t="s">
        <v>10</v>
      </c>
      <c r="O52" s="88">
        <f>+O30+O34+O38+O44++O48</f>
        <v>37547.83</v>
      </c>
      <c r="P52" s="85" t="s">
        <v>10</v>
      </c>
      <c r="Q52" s="140"/>
      <c r="R52" s="140"/>
    </row>
    <row r="53" spans="1:22" ht="13.5" thickBot="1">
      <c r="B53" s="90"/>
      <c r="C53" s="90"/>
      <c r="D53" s="90"/>
      <c r="E53" s="93" t="s">
        <v>41</v>
      </c>
      <c r="F53" s="91"/>
      <c r="G53" s="92"/>
      <c r="H53" s="86">
        <f>SUM(H51:H52)</f>
        <v>72008.899999999994</v>
      </c>
      <c r="I53" s="49"/>
      <c r="J53" s="89">
        <f>SUM(J51:J52)</f>
        <v>95555.81</v>
      </c>
      <c r="K53" s="49"/>
      <c r="M53" s="86">
        <f>SUM(M51:M52)</f>
        <v>69685.929999999993</v>
      </c>
      <c r="N53" s="49"/>
      <c r="O53" s="89">
        <f>SUM(O51:O52)</f>
        <v>92473.209999999992</v>
      </c>
      <c r="P53" s="49"/>
      <c r="Q53" s="140"/>
      <c r="R53" s="140"/>
    </row>
    <row r="54" spans="1:22" ht="13.5" thickTop="1">
      <c r="A54" s="1" t="s">
        <v>16</v>
      </c>
      <c r="B54" s="7"/>
      <c r="C54" s="7"/>
      <c r="D54" s="7"/>
      <c r="E54" s="25"/>
      <c r="F54" s="7"/>
      <c r="G54" s="26"/>
      <c r="H54" s="65"/>
      <c r="I54" s="66"/>
      <c r="J54" s="67"/>
      <c r="K54" s="66"/>
    </row>
    <row r="55" spans="1:22">
      <c r="B55" s="1"/>
      <c r="C55" s="1"/>
      <c r="D55" s="1"/>
      <c r="E55" s="1"/>
      <c r="F55" s="187" t="s">
        <v>36</v>
      </c>
      <c r="G55" s="187"/>
      <c r="H55" s="1"/>
      <c r="I55" s="1"/>
      <c r="J55" s="1"/>
      <c r="K55" s="1"/>
    </row>
    <row r="56" spans="1:22">
      <c r="F56" s="187" t="s">
        <v>28</v>
      </c>
      <c r="G56" s="187"/>
      <c r="H56" s="1"/>
      <c r="I56" s="1"/>
      <c r="J56" s="1"/>
      <c r="K56" s="1"/>
    </row>
    <row r="57" spans="1:22">
      <c r="F57" s="105"/>
      <c r="G57" s="105"/>
      <c r="H57" s="1"/>
      <c r="I57" s="1"/>
      <c r="J57" s="1"/>
      <c r="K57" s="138"/>
    </row>
    <row r="58" spans="1:22">
      <c r="F58" s="105"/>
      <c r="G58" s="105"/>
      <c r="H58" s="1"/>
      <c r="I58" s="1"/>
      <c r="J58" s="1"/>
      <c r="K58" s="1"/>
    </row>
    <row r="59" spans="1:22">
      <c r="A59" s="145" t="s">
        <v>21</v>
      </c>
      <c r="B59" s="46"/>
      <c r="C59" s="134" t="s">
        <v>22</v>
      </c>
      <c r="D59" s="117">
        <v>75335.06</v>
      </c>
      <c r="E59" s="109"/>
      <c r="F59" s="109"/>
      <c r="G59" s="109"/>
      <c r="H59" s="110"/>
      <c r="I59" s="1"/>
      <c r="J59" s="138">
        <f>+H49+H45+H41+H35+H31+H26+H27</f>
        <v>72008.900000000009</v>
      </c>
      <c r="K59" s="1"/>
    </row>
    <row r="60" spans="1:22">
      <c r="A60" s="111"/>
      <c r="B60" s="99"/>
      <c r="C60" s="99"/>
      <c r="D60" s="184">
        <f>+H60+H61</f>
        <v>12006.73</v>
      </c>
      <c r="E60" s="109" t="s">
        <v>43</v>
      </c>
      <c r="F60" s="109"/>
      <c r="G60" s="109"/>
      <c r="H60" s="118">
        <v>1114.68</v>
      </c>
      <c r="I60" s="1"/>
      <c r="J60" s="138">
        <f>+J25+J30+J35+J39+J40+J45+J49</f>
        <v>95555.81</v>
      </c>
      <c r="K60" s="1"/>
    </row>
    <row r="61" spans="1:22">
      <c r="A61" s="111"/>
      <c r="B61" s="99"/>
      <c r="C61" s="99"/>
      <c r="D61" s="185"/>
      <c r="E61" s="113" t="s">
        <v>44</v>
      </c>
      <c r="F61" s="113"/>
      <c r="G61" s="113"/>
      <c r="H61" s="119">
        <v>10892.05</v>
      </c>
      <c r="I61" s="1"/>
      <c r="J61" s="1"/>
      <c r="K61" s="1"/>
    </row>
    <row r="62" spans="1:22" ht="18" customHeight="1">
      <c r="A62" s="112"/>
      <c r="B62" s="113"/>
      <c r="C62" s="113" t="s">
        <v>31</v>
      </c>
      <c r="D62" s="115">
        <f>+D59-D60</f>
        <v>63328.33</v>
      </c>
      <c r="E62" s="113" t="s">
        <v>45</v>
      </c>
      <c r="F62" s="113"/>
      <c r="G62" s="113"/>
      <c r="H62" s="114"/>
    </row>
    <row r="64" spans="1:22">
      <c r="A64" s="132" t="s">
        <v>46</v>
      </c>
      <c r="B64" s="133"/>
      <c r="C64" s="133"/>
      <c r="D64" s="133"/>
      <c r="E64" s="109"/>
      <c r="F64" s="109"/>
      <c r="G64" s="109"/>
      <c r="H64" s="110"/>
    </row>
    <row r="65" spans="1:8">
      <c r="A65" s="111"/>
      <c r="B65" s="99"/>
      <c r="C65" s="121" t="s">
        <v>48</v>
      </c>
      <c r="D65" s="99"/>
      <c r="E65" s="122" t="s">
        <v>50</v>
      </c>
      <c r="F65" s="123" t="s">
        <v>51</v>
      </c>
      <c r="G65" s="124" t="s">
        <v>52</v>
      </c>
      <c r="H65" s="125"/>
    </row>
    <row r="66" spans="1:8" ht="17.25" customHeight="1">
      <c r="A66" s="111" t="s">
        <v>47</v>
      </c>
      <c r="B66" s="99"/>
      <c r="C66" s="99">
        <v>75.569999999999993</v>
      </c>
      <c r="D66" s="126" t="s">
        <v>49</v>
      </c>
      <c r="E66" s="24">
        <f>ROUND((C66/1.327),2)</f>
        <v>56.95</v>
      </c>
      <c r="F66" s="99">
        <v>10</v>
      </c>
      <c r="G66" s="120">
        <f>ROUND((+E66*F66),2)</f>
        <v>569.5</v>
      </c>
      <c r="H66" s="125"/>
    </row>
    <row r="67" spans="1:8">
      <c r="A67" s="112"/>
      <c r="B67" s="113"/>
      <c r="C67" s="113"/>
      <c r="D67" s="113"/>
      <c r="E67" s="113"/>
      <c r="F67" s="113"/>
      <c r="G67" s="113"/>
      <c r="H67" s="114"/>
    </row>
  </sheetData>
  <mergeCells count="10">
    <mergeCell ref="D60:D61"/>
    <mergeCell ref="Q21:R21"/>
    <mergeCell ref="F56:G56"/>
    <mergeCell ref="A1:K1"/>
    <mergeCell ref="F55:G55"/>
    <mergeCell ref="T21:V21"/>
    <mergeCell ref="A28:G28"/>
    <mergeCell ref="A51:G51"/>
    <mergeCell ref="A52:G52"/>
    <mergeCell ref="M21:O21"/>
  </mergeCells>
  <phoneticPr fontId="0" type="noConversion"/>
  <pageMargins left="0.31496062992125984" right="0.23622047244094491" top="0.19" bottom="0.2" header="0.17" footer="0.17"/>
  <pageSetup paperSize="8" scale="9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N51"/>
  <sheetViews>
    <sheetView tabSelected="1" workbookViewId="0">
      <selection activeCell="G9" sqref="G9"/>
    </sheetView>
  </sheetViews>
  <sheetFormatPr defaultRowHeight="12.75"/>
  <cols>
    <col min="5" max="5" width="7" customWidth="1"/>
    <col min="7" max="7" width="10.7109375" customWidth="1"/>
    <col min="8" max="8" width="12.42578125" customWidth="1"/>
    <col min="9" max="9" width="3.28515625" customWidth="1"/>
    <col min="10" max="10" width="12.28515625" customWidth="1"/>
    <col min="11" max="11" width="3.5703125" customWidth="1"/>
    <col min="14" max="14" width="11.85546875" bestFit="1" customWidth="1"/>
  </cols>
  <sheetData>
    <row r="1" spans="1:11">
      <c r="A1" s="186" t="s">
        <v>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>
      <c r="A2" s="68"/>
      <c r="B2" s="68"/>
      <c r="C2" s="68"/>
      <c r="D2" s="68"/>
      <c r="E2" s="68"/>
      <c r="F2" s="68"/>
      <c r="G2" s="69"/>
      <c r="H2" s="69"/>
      <c r="I2" s="52"/>
      <c r="J2" s="50"/>
      <c r="K2" s="1"/>
    </row>
    <row r="3" spans="1:11">
      <c r="A3" s="183" t="s">
        <v>71</v>
      </c>
      <c r="B3" s="1" t="s">
        <v>72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 t="s">
        <v>56</v>
      </c>
      <c r="C4" s="1"/>
      <c r="D4" s="1"/>
      <c r="E4" s="1"/>
      <c r="F4" s="1"/>
      <c r="G4" s="1"/>
      <c r="H4" s="1"/>
      <c r="I4" s="1"/>
      <c r="J4" s="1"/>
      <c r="K4" s="1"/>
    </row>
    <row r="7" spans="1:11">
      <c r="A7" s="47" t="s">
        <v>0</v>
      </c>
      <c r="B7" s="46"/>
      <c r="C7" s="46"/>
      <c r="D7" s="46"/>
      <c r="E7" s="46"/>
      <c r="F7" s="5">
        <v>12</v>
      </c>
    </row>
    <row r="8" spans="1:11">
      <c r="A8" s="4" t="s">
        <v>19</v>
      </c>
      <c r="B8" s="2"/>
      <c r="C8" s="2"/>
      <c r="D8" s="2"/>
      <c r="E8" s="2"/>
      <c r="F8" s="159"/>
    </row>
    <row r="9" spans="1:11">
      <c r="A9" s="6" t="s">
        <v>18</v>
      </c>
      <c r="B9" s="7"/>
      <c r="C9" s="7"/>
      <c r="D9" s="7"/>
      <c r="E9" s="7"/>
      <c r="F9" s="106">
        <v>21</v>
      </c>
    </row>
    <row r="10" spans="1:11">
      <c r="A10" s="6" t="s">
        <v>17</v>
      </c>
      <c r="B10" s="7"/>
      <c r="C10" s="7"/>
      <c r="D10" s="7"/>
      <c r="E10" s="7"/>
      <c r="F10" s="106">
        <f>32+3</f>
        <v>35</v>
      </c>
    </row>
    <row r="11" spans="1:11" ht="13.5" thickBot="1">
      <c r="A11" s="6" t="s">
        <v>20</v>
      </c>
      <c r="B11" s="7"/>
      <c r="C11" s="7"/>
      <c r="D11" s="7"/>
      <c r="E11" s="7"/>
      <c r="F11" s="150">
        <v>20</v>
      </c>
    </row>
    <row r="12" spans="1:11" ht="13.5" thickTop="1">
      <c r="A12" s="12"/>
      <c r="B12" s="7"/>
      <c r="C12" s="7"/>
      <c r="D12" s="7" t="s">
        <v>2</v>
      </c>
      <c r="E12" s="7"/>
      <c r="F12" s="160">
        <f>SUM(F9:F11)</f>
        <v>76</v>
      </c>
    </row>
    <row r="13" spans="1:11" ht="13.5" thickBot="1">
      <c r="A13" s="8" t="s">
        <v>1</v>
      </c>
      <c r="B13" s="9"/>
      <c r="C13" s="9"/>
      <c r="D13" s="9"/>
      <c r="E13" s="9"/>
      <c r="F13" s="150">
        <v>23</v>
      </c>
    </row>
    <row r="14" spans="1:11" ht="14.25" thickTop="1" thickBot="1">
      <c r="D14" s="107" t="s">
        <v>3</v>
      </c>
      <c r="E14" s="107"/>
      <c r="F14" s="161">
        <f>SUM(F12:F13)</f>
        <v>99</v>
      </c>
    </row>
    <row r="15" spans="1:11" ht="13.5" thickTop="1"/>
    <row r="16" spans="1:11">
      <c r="A16" s="1"/>
      <c r="B16" s="1"/>
      <c r="C16" s="1"/>
      <c r="D16" s="1"/>
      <c r="E16" s="1"/>
      <c r="F16" s="1"/>
      <c r="G16" s="1"/>
      <c r="H16" s="154" t="s">
        <v>4</v>
      </c>
      <c r="I16" s="155"/>
      <c r="J16" s="16" t="s">
        <v>5</v>
      </c>
      <c r="K16" s="17"/>
    </row>
    <row r="17" spans="1:11">
      <c r="A17" s="94" t="s">
        <v>62</v>
      </c>
      <c r="B17" s="2"/>
      <c r="C17" s="2"/>
      <c r="D17" s="2"/>
      <c r="E17" s="2"/>
      <c r="F17" s="2"/>
      <c r="G17" s="39" t="s">
        <v>66</v>
      </c>
      <c r="H17" s="53"/>
      <c r="I17" s="3"/>
      <c r="J17" s="2"/>
      <c r="K17" s="3"/>
    </row>
    <row r="18" spans="1:11">
      <c r="A18" s="95" t="s">
        <v>6</v>
      </c>
      <c r="B18" s="7"/>
      <c r="C18" s="7"/>
      <c r="D18" s="7"/>
      <c r="E18" s="7"/>
      <c r="F18" s="7"/>
      <c r="G18" s="18"/>
      <c r="H18" s="54">
        <f>16266.08+32532.16</f>
        <v>48798.239999999998</v>
      </c>
      <c r="I18" s="19" t="s">
        <v>7</v>
      </c>
      <c r="J18" s="23">
        <f>ROUND((H18*132.7%),2)</f>
        <v>64755.26</v>
      </c>
      <c r="K18" s="19" t="s">
        <v>7</v>
      </c>
    </row>
    <row r="19" spans="1:11">
      <c r="A19" s="12" t="s">
        <v>8</v>
      </c>
      <c r="B19" s="7"/>
      <c r="C19" s="7"/>
      <c r="D19" s="7"/>
      <c r="E19" s="7"/>
      <c r="F19" s="7"/>
      <c r="G19" s="18"/>
      <c r="H19" s="78">
        <v>3720</v>
      </c>
      <c r="I19" s="79" t="s">
        <v>7</v>
      </c>
      <c r="J19" s="20">
        <f>ROUND((H19*132.7%),2)</f>
        <v>4936.4399999999996</v>
      </c>
      <c r="K19" s="19" t="s">
        <v>7</v>
      </c>
    </row>
    <row r="20" spans="1:11">
      <c r="A20" s="96"/>
      <c r="B20" s="7"/>
      <c r="C20" s="7"/>
      <c r="D20" s="7"/>
      <c r="E20" s="7"/>
      <c r="F20" s="7"/>
      <c r="G20" s="7"/>
      <c r="H20" s="80">
        <v>0</v>
      </c>
      <c r="I20" s="79" t="s">
        <v>7</v>
      </c>
      <c r="J20" s="108">
        <f>ROUND((H20*132.7%),2)</f>
        <v>0</v>
      </c>
      <c r="K20" s="19" t="s">
        <v>7</v>
      </c>
    </row>
    <row r="21" spans="1:11">
      <c r="A21" s="188"/>
      <c r="B21" s="189"/>
      <c r="C21" s="189"/>
      <c r="D21" s="189"/>
      <c r="E21" s="189"/>
      <c r="F21" s="189"/>
      <c r="G21" s="189"/>
      <c r="H21" s="54">
        <f>+H18-H19-H20</f>
        <v>45078.239999999998</v>
      </c>
      <c r="I21" s="19" t="s">
        <v>11</v>
      </c>
      <c r="J21" s="23">
        <f>+J18-J19-J20</f>
        <v>59818.82</v>
      </c>
      <c r="K21" s="19" t="s">
        <v>11</v>
      </c>
    </row>
    <row r="22" spans="1:11">
      <c r="A22" s="97" t="s">
        <v>21</v>
      </c>
      <c r="B22" s="7"/>
      <c r="C22" s="7" t="s">
        <v>22</v>
      </c>
      <c r="D22" s="7"/>
      <c r="E22" s="7"/>
      <c r="F22" s="7"/>
      <c r="G22" s="22"/>
      <c r="H22" s="148"/>
      <c r="I22" s="19"/>
      <c r="J22" s="23">
        <f>ROUND((H22*132.7%),2)</f>
        <v>0</v>
      </c>
      <c r="K22" s="19"/>
    </row>
    <row r="23" spans="1:11">
      <c r="A23" s="12" t="s">
        <v>12</v>
      </c>
      <c r="B23" s="7"/>
      <c r="C23" s="7" t="s">
        <v>23</v>
      </c>
      <c r="D23" s="7"/>
      <c r="E23" s="7"/>
      <c r="F23" s="7"/>
      <c r="G23" s="22"/>
      <c r="H23" s="80">
        <v>14522.64</v>
      </c>
      <c r="I23" s="79" t="s">
        <v>10</v>
      </c>
      <c r="J23" s="153">
        <f>ROUND((H23*132.7%),2)</f>
        <v>19271.54</v>
      </c>
      <c r="K23" s="19" t="s">
        <v>10</v>
      </c>
    </row>
    <row r="24" spans="1:11" ht="13.5" thickBot="1">
      <c r="A24" s="98"/>
      <c r="B24" s="7"/>
      <c r="C24" s="7"/>
      <c r="D24" s="7"/>
      <c r="E24" s="21"/>
      <c r="F24" s="99"/>
      <c r="G24" s="26" t="s">
        <v>13</v>
      </c>
      <c r="H24" s="56">
        <f>SUM(H21:H23)</f>
        <v>59600.88</v>
      </c>
      <c r="I24" s="49"/>
      <c r="J24" s="27">
        <f>SUM(J21:J23)</f>
        <v>79090.36</v>
      </c>
      <c r="K24" s="28"/>
    </row>
    <row r="25" spans="1:11" ht="13.5" thickTop="1">
      <c r="A25" s="8"/>
      <c r="B25" s="9"/>
      <c r="C25" s="9"/>
      <c r="D25" s="9"/>
      <c r="E25" s="9"/>
      <c r="F25" s="9"/>
      <c r="G25" s="9"/>
      <c r="H25" s="57"/>
      <c r="I25" s="11"/>
      <c r="J25" s="29"/>
      <c r="K25" s="11"/>
    </row>
    <row r="26" spans="1:11">
      <c r="A26" s="94" t="s">
        <v>63</v>
      </c>
      <c r="B26" s="2"/>
      <c r="C26" s="2"/>
      <c r="D26" s="2"/>
      <c r="E26" s="2"/>
      <c r="F26" s="2"/>
      <c r="G26" s="39" t="str">
        <f>+G17</f>
        <v>a.s.2016/17</v>
      </c>
      <c r="H26" s="58">
        <f>1502.24+3004.48</f>
        <v>4506.72</v>
      </c>
      <c r="I26" s="3" t="s">
        <v>11</v>
      </c>
      <c r="J26" s="23">
        <f>ROUND((H26*132.7%),2)</f>
        <v>5980.42</v>
      </c>
      <c r="K26" s="3" t="s">
        <v>11</v>
      </c>
    </row>
    <row r="27" spans="1:11">
      <c r="A27" s="166" t="s">
        <v>12</v>
      </c>
      <c r="B27" s="152"/>
      <c r="C27" s="152" t="s">
        <v>23</v>
      </c>
      <c r="D27" s="152"/>
      <c r="E27" s="7"/>
      <c r="F27" s="7"/>
      <c r="G27" s="33"/>
      <c r="H27" s="55">
        <v>0</v>
      </c>
      <c r="I27" s="19" t="s">
        <v>10</v>
      </c>
      <c r="J27" s="34">
        <v>0</v>
      </c>
      <c r="K27" s="19" t="s">
        <v>10</v>
      </c>
    </row>
    <row r="28" spans="1:11" ht="13.5" thickBot="1">
      <c r="A28" s="166"/>
      <c r="B28" s="152"/>
      <c r="C28" s="152"/>
      <c r="D28" s="152"/>
      <c r="E28" s="25"/>
      <c r="F28" s="7"/>
      <c r="G28" s="26" t="s">
        <v>13</v>
      </c>
      <c r="H28" s="59">
        <f>SUM(H26:H27)</f>
        <v>4506.72</v>
      </c>
      <c r="I28" s="28"/>
      <c r="J28" s="35">
        <f>SUM(J26:J27)</f>
        <v>5980.42</v>
      </c>
      <c r="K28" s="28"/>
    </row>
    <row r="29" spans="1:11" ht="13.5" thickTop="1">
      <c r="A29" s="172"/>
      <c r="B29" s="173"/>
      <c r="C29" s="173"/>
      <c r="D29" s="173"/>
      <c r="E29" s="9"/>
      <c r="F29" s="9"/>
      <c r="G29" s="36"/>
      <c r="H29" s="60"/>
      <c r="I29" s="37"/>
      <c r="J29" s="36"/>
      <c r="K29" s="37"/>
    </row>
    <row r="30" spans="1:11">
      <c r="A30" s="179" t="s">
        <v>64</v>
      </c>
      <c r="B30" s="159"/>
      <c r="C30" s="159"/>
      <c r="D30" s="159"/>
      <c r="E30" s="2"/>
      <c r="F30" s="2"/>
      <c r="G30" s="39" t="str">
        <f>+G17</f>
        <v>a.s.2016/17</v>
      </c>
      <c r="H30" s="58">
        <f>837.39+1674.79</f>
        <v>2512.1799999999998</v>
      </c>
      <c r="I30" s="3" t="s">
        <v>11</v>
      </c>
      <c r="J30" s="23">
        <f>ROUND((H30*132.7%),2)</f>
        <v>3333.66</v>
      </c>
      <c r="K30" s="3" t="s">
        <v>11</v>
      </c>
    </row>
    <row r="31" spans="1:11">
      <c r="A31" s="166" t="s">
        <v>12</v>
      </c>
      <c r="B31" s="152"/>
      <c r="C31" s="152" t="s">
        <v>23</v>
      </c>
      <c r="D31" s="152"/>
      <c r="E31" s="7"/>
      <c r="F31" s="7"/>
      <c r="G31" s="33"/>
      <c r="H31" s="55">
        <v>0</v>
      </c>
      <c r="I31" s="19" t="s">
        <v>10</v>
      </c>
      <c r="J31" s="108">
        <f>ROUND((H31*132.7%),2)</f>
        <v>0</v>
      </c>
      <c r="K31" s="19" t="s">
        <v>10</v>
      </c>
    </row>
    <row r="32" spans="1:11" ht="13.5" thickBot="1">
      <c r="A32" s="12"/>
      <c r="B32" s="7"/>
      <c r="C32" s="7"/>
      <c r="D32" s="7"/>
      <c r="E32" s="25"/>
      <c r="G32" s="26" t="s">
        <v>13</v>
      </c>
      <c r="H32" s="59">
        <f>SUM(H30:H31)</f>
        <v>2512.1799999999998</v>
      </c>
      <c r="I32" s="28"/>
      <c r="J32" s="56">
        <f>SUM(J30:J31)</f>
        <v>3333.66</v>
      </c>
      <c r="K32" s="28"/>
    </row>
    <row r="33" spans="1:14" ht="13.5" thickTop="1">
      <c r="A33" s="8"/>
      <c r="B33" s="9"/>
      <c r="C33" s="9"/>
      <c r="D33" s="9"/>
      <c r="E33" s="9"/>
      <c r="F33" s="9"/>
      <c r="G33" s="36"/>
      <c r="H33" s="60"/>
      <c r="I33" s="37"/>
      <c r="J33" s="36"/>
      <c r="K33" s="37"/>
    </row>
    <row r="34" spans="1:14">
      <c r="A34" s="100" t="s">
        <v>61</v>
      </c>
      <c r="B34" s="2"/>
      <c r="C34" s="2"/>
      <c r="D34" s="2"/>
      <c r="E34" s="38"/>
      <c r="F34" s="2"/>
      <c r="G34" s="39" t="str">
        <f>+G17</f>
        <v>a.s.2016/17</v>
      </c>
      <c r="H34" s="58">
        <f>636.31+1272.62</f>
        <v>1908.9299999999998</v>
      </c>
      <c r="I34" s="3" t="s">
        <v>11</v>
      </c>
      <c r="J34" s="23">
        <f>ROUND((H34*132.7%),2)</f>
        <v>2533.15</v>
      </c>
      <c r="K34" s="3" t="s">
        <v>11</v>
      </c>
      <c r="N34" s="64"/>
    </row>
    <row r="35" spans="1:14">
      <c r="A35" s="12" t="s">
        <v>12</v>
      </c>
      <c r="B35" s="7"/>
      <c r="C35" s="7" t="s">
        <v>23</v>
      </c>
      <c r="D35" s="7"/>
      <c r="E35" s="25"/>
      <c r="F35" s="7"/>
      <c r="G35" s="26"/>
      <c r="H35" s="55">
        <f>349.35+18.42</f>
        <v>367.77000000000004</v>
      </c>
      <c r="I35" s="19" t="s">
        <v>10</v>
      </c>
      <c r="J35" s="24">
        <f>ROUND((H35*132.7%),2)</f>
        <v>488.03</v>
      </c>
      <c r="K35" s="19" t="s">
        <v>10</v>
      </c>
    </row>
    <row r="36" spans="1:14" ht="13.5" thickBot="1">
      <c r="A36" s="98"/>
      <c r="B36" s="7"/>
      <c r="C36" s="7"/>
      <c r="D36" s="7"/>
      <c r="E36" s="25"/>
      <c r="F36" s="7"/>
      <c r="G36" s="26" t="s">
        <v>13</v>
      </c>
      <c r="H36" s="59">
        <f>SUM(H34:H35)</f>
        <v>2276.6999999999998</v>
      </c>
      <c r="I36" s="28"/>
      <c r="J36" s="35">
        <f>SUM(J34:J35)</f>
        <v>3021.1800000000003</v>
      </c>
      <c r="K36" s="28"/>
    </row>
    <row r="37" spans="1:14" ht="13.5" thickTop="1">
      <c r="A37" s="98"/>
      <c r="B37" s="7"/>
      <c r="C37" s="7"/>
      <c r="D37" s="7"/>
      <c r="E37" s="25"/>
      <c r="F37" s="7"/>
      <c r="G37" s="26"/>
      <c r="H37" s="146"/>
      <c r="I37" s="28"/>
      <c r="J37" s="147"/>
      <c r="K37" s="28"/>
    </row>
    <row r="38" spans="1:14">
      <c r="A38" s="162" t="s">
        <v>65</v>
      </c>
      <c r="B38" s="159"/>
      <c r="C38" s="159"/>
      <c r="D38" s="159"/>
      <c r="E38" s="159"/>
      <c r="F38" s="163" t="s">
        <v>67</v>
      </c>
      <c r="G38" s="164" t="str">
        <f>+G17</f>
        <v>a.s.2016/17</v>
      </c>
      <c r="H38" s="20">
        <f>ROUND((J38/1.327),2)</f>
        <v>1023.57</v>
      </c>
      <c r="I38" s="165" t="s">
        <v>11</v>
      </c>
      <c r="J38" s="20">
        <v>1358.28</v>
      </c>
      <c r="K38" s="165" t="s">
        <v>11</v>
      </c>
    </row>
    <row r="39" spans="1:14">
      <c r="A39" s="166" t="s">
        <v>12</v>
      </c>
      <c r="B39" s="152"/>
      <c r="C39" s="152" t="s">
        <v>23</v>
      </c>
      <c r="D39" s="152"/>
      <c r="E39" s="152"/>
      <c r="F39" s="152"/>
      <c r="G39" s="104"/>
      <c r="H39" s="180">
        <v>98.45</v>
      </c>
      <c r="I39" s="181" t="s">
        <v>10</v>
      </c>
      <c r="J39" s="182">
        <f>ROUND((H39*132.7%),2)</f>
        <v>130.63999999999999</v>
      </c>
      <c r="K39" s="79" t="s">
        <v>10</v>
      </c>
    </row>
    <row r="40" spans="1:14" ht="13.5" thickBot="1">
      <c r="A40" s="166"/>
      <c r="B40" s="152"/>
      <c r="C40" s="152"/>
      <c r="D40" s="152"/>
      <c r="E40" s="167"/>
      <c r="F40" s="152"/>
      <c r="G40" s="168" t="s">
        <v>15</v>
      </c>
      <c r="H40" s="169">
        <f>SUM(H38:H39)</f>
        <v>1122.02</v>
      </c>
      <c r="I40" s="170"/>
      <c r="J40" s="171">
        <f>SUM(J38:J39)</f>
        <v>1488.92</v>
      </c>
      <c r="K40" s="170"/>
    </row>
    <row r="41" spans="1:14" ht="13.5" thickTop="1">
      <c r="A41" s="172"/>
      <c r="B41" s="173"/>
      <c r="C41" s="173"/>
      <c r="D41" s="173"/>
      <c r="E41" s="174"/>
      <c r="F41" s="173"/>
      <c r="G41" s="175"/>
      <c r="H41" s="176"/>
      <c r="I41" s="177"/>
      <c r="J41" s="178"/>
      <c r="K41" s="177"/>
    </row>
    <row r="42" spans="1:14">
      <c r="A42" s="191" t="s">
        <v>69</v>
      </c>
      <c r="B42" s="192"/>
      <c r="C42" s="192"/>
      <c r="D42" s="192"/>
      <c r="E42" s="192"/>
      <c r="F42" s="192"/>
      <c r="G42" s="151" t="str">
        <f>+G17</f>
        <v>a.s.2016/17</v>
      </c>
      <c r="H42" s="82">
        <f>SUM(H18+H26+H30+H34+H38)</f>
        <v>58749.64</v>
      </c>
      <c r="I42" s="83" t="s">
        <v>11</v>
      </c>
      <c r="J42" s="82">
        <f>SUM(J18+J26+J30+J34+J38)</f>
        <v>77960.77</v>
      </c>
      <c r="K42" s="83" t="s">
        <v>11</v>
      </c>
    </row>
    <row r="43" spans="1:14">
      <c r="A43" s="193" t="s">
        <v>35</v>
      </c>
      <c r="B43" s="194"/>
      <c r="C43" s="194"/>
      <c r="D43" s="194"/>
      <c r="E43" s="194"/>
      <c r="F43" s="194"/>
      <c r="G43" s="198"/>
      <c r="H43" s="84">
        <f>+H22+H23+H27+H31+H35+H39</f>
        <v>14988.86</v>
      </c>
      <c r="I43" s="85" t="s">
        <v>10</v>
      </c>
      <c r="J43" s="88">
        <f>+J22+J23+J27+J31+J35++J39</f>
        <v>19890.21</v>
      </c>
      <c r="K43" s="85" t="s">
        <v>10</v>
      </c>
    </row>
    <row r="44" spans="1:14" ht="13.5" thickBot="1">
      <c r="B44" s="90"/>
      <c r="C44" s="90"/>
      <c r="D44" s="90"/>
      <c r="E44" s="93" t="s">
        <v>68</v>
      </c>
      <c r="F44" s="91"/>
      <c r="G44" s="92" t="str">
        <f>+G17</f>
        <v>a.s.2016/17</v>
      </c>
      <c r="H44" s="86">
        <f>SUM(H42:H43)</f>
        <v>73738.5</v>
      </c>
      <c r="I44" s="49"/>
      <c r="J44" s="89">
        <f>SUM(J42:J43)</f>
        <v>97850.98000000001</v>
      </c>
      <c r="K44" s="49"/>
    </row>
    <row r="45" spans="1:14" ht="13.5" thickTop="1">
      <c r="A45" s="1"/>
      <c r="B45" s="7"/>
      <c r="C45" s="7"/>
      <c r="D45" s="7"/>
      <c r="E45" s="25"/>
      <c r="F45" s="7"/>
      <c r="G45" s="26"/>
      <c r="H45" s="65"/>
      <c r="I45" s="66"/>
      <c r="J45" s="67"/>
      <c r="K45" s="66"/>
    </row>
    <row r="46" spans="1:14">
      <c r="B46" s="1"/>
      <c r="C46" s="1"/>
      <c r="D46" s="1"/>
      <c r="E46" s="1"/>
      <c r="F46" s="187" t="s">
        <v>73</v>
      </c>
      <c r="G46" s="187"/>
      <c r="H46" s="1"/>
      <c r="I46" s="1"/>
      <c r="J46" s="1"/>
      <c r="K46" s="1"/>
    </row>
    <row r="47" spans="1:14">
      <c r="F47" s="197" t="s">
        <v>74</v>
      </c>
      <c r="G47" s="197"/>
      <c r="H47" s="1"/>
      <c r="I47" s="1"/>
      <c r="J47" s="1"/>
      <c r="K47" s="1"/>
    </row>
    <row r="48" spans="1:14">
      <c r="A48" s="7" t="s">
        <v>75</v>
      </c>
      <c r="B48" s="50"/>
      <c r="C48" s="50"/>
      <c r="F48" s="149"/>
      <c r="G48" s="149"/>
      <c r="H48" s="1"/>
      <c r="I48" s="1"/>
      <c r="J48" s="1"/>
      <c r="K48" s="1"/>
    </row>
    <row r="49" spans="1:11">
      <c r="F49" s="149"/>
      <c r="G49" s="149"/>
      <c r="H49" s="1"/>
      <c r="I49" s="1"/>
      <c r="J49" s="1"/>
      <c r="K49" s="1"/>
    </row>
    <row r="50" spans="1:11">
      <c r="H50" s="14" t="s">
        <v>4</v>
      </c>
      <c r="I50" s="15"/>
      <c r="J50" s="77" t="s">
        <v>5</v>
      </c>
    </row>
    <row r="51" spans="1:11">
      <c r="A51" s="195" t="s">
        <v>70</v>
      </c>
      <c r="B51" s="195"/>
      <c r="C51" s="195"/>
      <c r="D51" s="195"/>
      <c r="E51" s="195"/>
      <c r="F51" s="195"/>
      <c r="G51" s="196"/>
      <c r="H51" s="156">
        <v>392.82</v>
      </c>
      <c r="I51" s="157"/>
      <c r="J51" s="158">
        <f>ROUND((H51*132.7%),2)</f>
        <v>521.27</v>
      </c>
    </row>
  </sheetData>
  <mergeCells count="7">
    <mergeCell ref="A51:G51"/>
    <mergeCell ref="F46:G46"/>
    <mergeCell ref="F47:G47"/>
    <mergeCell ref="A1:K1"/>
    <mergeCell ref="A21:G21"/>
    <mergeCell ref="A43:G43"/>
    <mergeCell ref="A42:F42"/>
  </mergeCells>
  <phoneticPr fontId="0" type="noConversion"/>
  <pageMargins left="0.56000000000000005" right="0.24" top="1" bottom="0.4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2014_15 con economia</vt:lpstr>
      <vt:lpstr>2016_17_</vt:lpstr>
      <vt:lpstr>'2016_17_'!Area_stampa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SEGRETERIA1</cp:lastModifiedBy>
  <cp:lastPrinted>2017-05-19T13:41:01Z</cp:lastPrinted>
  <dcterms:created xsi:type="dcterms:W3CDTF">1996-11-05T10:16:36Z</dcterms:created>
  <dcterms:modified xsi:type="dcterms:W3CDTF">2017-05-19T13:41:06Z</dcterms:modified>
</cp:coreProperties>
</file>